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65506" windowWidth="8550" windowHeight="8715" activeTab="0"/>
  </bookViews>
  <sheets>
    <sheet name="DWZ-Berechnung" sheetId="1" r:id="rId1"/>
    <sheet name="Iteration" sheetId="2" r:id="rId2"/>
    <sheet name="Tabellen" sheetId="3" r:id="rId3"/>
    <sheet name="Variablen" sheetId="4" r:id="rId4"/>
  </sheets>
  <definedNames>
    <definedName name="A">'DWZ-Berechnung'!$A$1</definedName>
    <definedName name="_xlnm.Print_Area" localSheetId="0">'DWZ-Berechnung'!$A$1:$H$21</definedName>
  </definedNames>
  <calcPr fullCalcOnLoad="1"/>
</workbook>
</file>

<file path=xl/sharedStrings.xml><?xml version="1.0" encoding="utf-8"?>
<sst xmlns="http://schemas.openxmlformats.org/spreadsheetml/2006/main" count="200" uniqueCount="136">
  <si>
    <t>copyright 2003, 2004 by Alexander Geilfuß</t>
  </si>
  <si>
    <t>Dif =</t>
  </si>
  <si>
    <t xml:space="preserve">D </t>
  </si>
  <si>
    <t>p(D)</t>
  </si>
  <si>
    <t>Grundeinstellung bei den Gegner-DWZ:</t>
  </si>
  <si>
    <t>1. Spalte: 5000</t>
  </si>
  <si>
    <t>2. Spalte: 0</t>
  </si>
  <si>
    <t>Die Performance (Turnierleistung) ist unabhängig von der ursprünglichen eigenen DWZ.</t>
  </si>
  <si>
    <r>
      <t>h</t>
    </r>
    <r>
      <rPr>
        <b/>
        <vertAlign val="subscript"/>
        <sz val="10"/>
        <color indexed="12"/>
        <rFont val="Arial"/>
        <family val="2"/>
      </rPr>
      <t>0</t>
    </r>
    <r>
      <rPr>
        <b/>
        <sz val="10"/>
        <color indexed="12"/>
        <rFont val="Arial"/>
        <family val="2"/>
      </rPr>
      <t xml:space="preserve"> =</t>
    </r>
  </si>
  <si>
    <t>Hilfsgröße</t>
  </si>
  <si>
    <t>DS =</t>
  </si>
  <si>
    <t>DWZ-Summe der Gegner</t>
  </si>
  <si>
    <r>
      <t>R</t>
    </r>
    <r>
      <rPr>
        <b/>
        <vertAlign val="subscript"/>
        <sz val="10"/>
        <color indexed="12"/>
        <rFont val="Arial"/>
        <family val="2"/>
      </rPr>
      <t>C</t>
    </r>
    <r>
      <rPr>
        <b/>
        <sz val="10"/>
        <color indexed="12"/>
        <rFont val="Arial"/>
        <family val="2"/>
      </rPr>
      <t xml:space="preserve"> =</t>
    </r>
  </si>
  <si>
    <t>DWZ-Durchschnitt der Gegner</t>
  </si>
  <si>
    <r>
      <t>R</t>
    </r>
    <r>
      <rPr>
        <b/>
        <vertAlign val="subscript"/>
        <sz val="10"/>
        <color indexed="12"/>
        <rFont val="Arial"/>
        <family val="2"/>
      </rPr>
      <t>P</t>
    </r>
    <r>
      <rPr>
        <b/>
        <sz val="10"/>
        <color indexed="12"/>
        <rFont val="Arial"/>
        <family val="2"/>
      </rPr>
      <t xml:space="preserve"> =</t>
    </r>
  </si>
  <si>
    <t>erste angenäherte eigene neue DWZ</t>
  </si>
  <si>
    <t>Iteration 1</t>
  </si>
  <si>
    <t>Iteration 2</t>
  </si>
  <si>
    <t>Iteration 3</t>
  </si>
  <si>
    <t>Iteration 4</t>
  </si>
  <si>
    <t>Iteration 5</t>
  </si>
  <si>
    <t>Iteration 6</t>
  </si>
  <si>
    <t>Iteration 7</t>
  </si>
  <si>
    <t>Iteration 8</t>
  </si>
  <si>
    <t>Iteration 9</t>
  </si>
  <si>
    <t>D</t>
  </si>
  <si>
    <r>
      <t>W</t>
    </r>
    <r>
      <rPr>
        <b/>
        <vertAlign val="subscript"/>
        <sz val="12"/>
        <color indexed="17"/>
        <rFont val="Arial"/>
        <family val="2"/>
      </rPr>
      <t>e</t>
    </r>
    <r>
      <rPr>
        <b/>
        <sz val="12"/>
        <color indexed="17"/>
        <rFont val="Arial"/>
        <family val="2"/>
      </rPr>
      <t xml:space="preserve"> =</t>
    </r>
  </si>
  <si>
    <r>
      <t>P(D)</t>
    </r>
    <r>
      <rPr>
        <b/>
        <vertAlign val="subscript"/>
        <sz val="10"/>
        <color indexed="17"/>
        <rFont val="Arial"/>
        <family val="2"/>
      </rPr>
      <t>d</t>
    </r>
    <r>
      <rPr>
        <b/>
        <sz val="10"/>
        <color indexed="17"/>
        <rFont val="Arial"/>
        <family val="2"/>
      </rPr>
      <t xml:space="preserve"> =</t>
    </r>
  </si>
  <si>
    <r>
      <t>h</t>
    </r>
    <r>
      <rPr>
        <b/>
        <vertAlign val="subscript"/>
        <sz val="10"/>
        <color indexed="17"/>
        <rFont val="Arial"/>
        <family val="2"/>
      </rPr>
      <t>1</t>
    </r>
    <r>
      <rPr>
        <b/>
        <sz val="10"/>
        <color indexed="17"/>
        <rFont val="Arial"/>
        <family val="2"/>
      </rPr>
      <t xml:space="preserve"> =</t>
    </r>
  </si>
  <si>
    <r>
      <t>h</t>
    </r>
    <r>
      <rPr>
        <b/>
        <vertAlign val="subscript"/>
        <sz val="10"/>
        <color indexed="17"/>
        <rFont val="Arial"/>
        <family val="2"/>
      </rPr>
      <t>2</t>
    </r>
    <r>
      <rPr>
        <b/>
        <sz val="10"/>
        <color indexed="17"/>
        <rFont val="Arial"/>
        <family val="2"/>
      </rPr>
      <t xml:space="preserve"> =</t>
    </r>
  </si>
  <si>
    <r>
      <t>h</t>
    </r>
    <r>
      <rPr>
        <b/>
        <vertAlign val="subscript"/>
        <sz val="10"/>
        <color indexed="17"/>
        <rFont val="Arial"/>
        <family val="2"/>
      </rPr>
      <t>3</t>
    </r>
    <r>
      <rPr>
        <b/>
        <sz val="10"/>
        <color indexed="17"/>
        <rFont val="Arial"/>
        <family val="2"/>
      </rPr>
      <t xml:space="preserve"> =</t>
    </r>
  </si>
  <si>
    <r>
      <t>h</t>
    </r>
    <r>
      <rPr>
        <b/>
        <vertAlign val="subscript"/>
        <sz val="10"/>
        <color indexed="17"/>
        <rFont val="Arial"/>
        <family val="2"/>
      </rPr>
      <t>4</t>
    </r>
    <r>
      <rPr>
        <b/>
        <sz val="10"/>
        <color indexed="17"/>
        <rFont val="Arial"/>
        <family val="2"/>
      </rPr>
      <t xml:space="preserve"> =</t>
    </r>
  </si>
  <si>
    <r>
      <t>D</t>
    </r>
    <r>
      <rPr>
        <b/>
        <vertAlign val="subscript"/>
        <sz val="10"/>
        <color indexed="17"/>
        <rFont val="Arial"/>
        <family val="2"/>
      </rPr>
      <t>1</t>
    </r>
    <r>
      <rPr>
        <b/>
        <sz val="10"/>
        <color indexed="17"/>
        <rFont val="Arial"/>
        <family val="2"/>
      </rPr>
      <t xml:space="preserve"> =</t>
    </r>
  </si>
  <si>
    <r>
      <t>D</t>
    </r>
    <r>
      <rPr>
        <b/>
        <vertAlign val="subscript"/>
        <sz val="10"/>
        <color indexed="17"/>
        <rFont val="Arial"/>
        <family val="2"/>
      </rPr>
      <t>2</t>
    </r>
    <r>
      <rPr>
        <b/>
        <sz val="10"/>
        <color indexed="17"/>
        <rFont val="Arial"/>
        <family val="2"/>
      </rPr>
      <t xml:space="preserve"> =</t>
    </r>
  </si>
  <si>
    <r>
      <t>D</t>
    </r>
    <r>
      <rPr>
        <b/>
        <vertAlign val="subscript"/>
        <sz val="10"/>
        <color indexed="17"/>
        <rFont val="Arial"/>
        <family val="2"/>
      </rPr>
      <t>3</t>
    </r>
    <r>
      <rPr>
        <b/>
        <sz val="10"/>
        <color indexed="17"/>
        <rFont val="Arial"/>
        <family val="2"/>
      </rPr>
      <t xml:space="preserve"> =</t>
    </r>
  </si>
  <si>
    <r>
      <t>D</t>
    </r>
    <r>
      <rPr>
        <b/>
        <vertAlign val="subscript"/>
        <sz val="10"/>
        <color indexed="17"/>
        <rFont val="Arial"/>
        <family val="2"/>
      </rPr>
      <t>4</t>
    </r>
    <r>
      <rPr>
        <b/>
        <sz val="10"/>
        <color indexed="17"/>
        <rFont val="Arial"/>
        <family val="2"/>
      </rPr>
      <t xml:space="preserve"> =</t>
    </r>
  </si>
  <si>
    <r>
      <t>R</t>
    </r>
    <r>
      <rPr>
        <b/>
        <vertAlign val="subscript"/>
        <sz val="10"/>
        <color indexed="17"/>
        <rFont val="Arial"/>
        <family val="2"/>
      </rPr>
      <t>p1</t>
    </r>
    <r>
      <rPr>
        <b/>
        <sz val="10"/>
        <color indexed="17"/>
        <rFont val="Arial"/>
        <family val="2"/>
      </rPr>
      <t xml:space="preserve"> =</t>
    </r>
  </si>
  <si>
    <r>
      <t>R</t>
    </r>
    <r>
      <rPr>
        <b/>
        <vertAlign val="subscript"/>
        <sz val="10"/>
        <color indexed="17"/>
        <rFont val="Arial"/>
        <family val="2"/>
      </rPr>
      <t>p2</t>
    </r>
    <r>
      <rPr>
        <b/>
        <sz val="10"/>
        <color indexed="17"/>
        <rFont val="Arial"/>
        <family val="2"/>
      </rPr>
      <t xml:space="preserve"> =</t>
    </r>
  </si>
  <si>
    <r>
      <t>R</t>
    </r>
    <r>
      <rPr>
        <b/>
        <vertAlign val="subscript"/>
        <sz val="10"/>
        <color indexed="17"/>
        <rFont val="Arial"/>
        <family val="2"/>
      </rPr>
      <t>p3</t>
    </r>
    <r>
      <rPr>
        <b/>
        <sz val="10"/>
        <color indexed="17"/>
        <rFont val="Arial"/>
        <family val="2"/>
      </rPr>
      <t xml:space="preserve"> =</t>
    </r>
  </si>
  <si>
    <r>
      <t>R</t>
    </r>
    <r>
      <rPr>
        <b/>
        <vertAlign val="subscript"/>
        <sz val="10"/>
        <color indexed="17"/>
        <rFont val="Arial"/>
        <family val="2"/>
      </rPr>
      <t>p4</t>
    </r>
    <r>
      <rPr>
        <b/>
        <sz val="10"/>
        <color indexed="17"/>
        <rFont val="Arial"/>
        <family val="2"/>
      </rPr>
      <t xml:space="preserve"> =</t>
    </r>
  </si>
  <si>
    <r>
      <t>R</t>
    </r>
    <r>
      <rPr>
        <b/>
        <vertAlign val="subscript"/>
        <sz val="10"/>
        <color indexed="17"/>
        <rFont val="Arial"/>
        <family val="2"/>
      </rPr>
      <t>p5</t>
    </r>
    <r>
      <rPr>
        <b/>
        <sz val="10"/>
        <color indexed="17"/>
        <rFont val="Arial"/>
        <family val="2"/>
      </rPr>
      <t xml:space="preserve"> =</t>
    </r>
  </si>
  <si>
    <t>Verwendete Variablen:</t>
  </si>
  <si>
    <t>J</t>
  </si>
  <si>
    <t>Alterskonstante</t>
  </si>
  <si>
    <t>P</t>
  </si>
  <si>
    <t>allgemeine Gewinnwahrscheinlichkeit</t>
  </si>
  <si>
    <t>Dif</t>
  </si>
  <si>
    <t>Differenz</t>
  </si>
  <si>
    <t>DWZ-Differenz</t>
  </si>
  <si>
    <t>Gewinnerwartung</t>
  </si>
  <si>
    <t>W</t>
  </si>
  <si>
    <t>Summe der erzielten Punkte</t>
  </si>
  <si>
    <r>
      <t>W</t>
    </r>
    <r>
      <rPr>
        <b/>
        <vertAlign val="subscript"/>
        <sz val="10"/>
        <color indexed="12"/>
        <rFont val="Arial"/>
        <family val="2"/>
      </rPr>
      <t>e</t>
    </r>
  </si>
  <si>
    <t>Summe der erwarteten Punkte</t>
  </si>
  <si>
    <r>
      <t>W</t>
    </r>
    <r>
      <rPr>
        <b/>
        <vertAlign val="subscript"/>
        <sz val="10"/>
        <color indexed="12"/>
        <rFont val="Arial"/>
        <family val="2"/>
      </rPr>
      <t>V</t>
    </r>
  </si>
  <si>
    <t>Punkteverhältnis (W/We)</t>
  </si>
  <si>
    <r>
      <t>f</t>
    </r>
    <r>
      <rPr>
        <b/>
        <vertAlign val="subscript"/>
        <sz val="10"/>
        <color indexed="12"/>
        <rFont val="Arial"/>
        <family val="2"/>
      </rPr>
      <t>B</t>
    </r>
  </si>
  <si>
    <t>Beschleunigungsfaktor, für Jugendliche unter 20 Jahren</t>
  </si>
  <si>
    <r>
      <t>S</t>
    </r>
    <r>
      <rPr>
        <b/>
        <vertAlign val="subscript"/>
        <sz val="10"/>
        <color indexed="12"/>
        <rFont val="Arial"/>
        <family val="2"/>
      </rPr>
      <t>Br</t>
    </r>
  </si>
  <si>
    <t>Bremszuschlag, für Spieler mit DWZ &lt; 1300</t>
  </si>
  <si>
    <r>
      <t>E</t>
    </r>
    <r>
      <rPr>
        <b/>
        <vertAlign val="subscript"/>
        <sz val="10"/>
        <color indexed="12"/>
        <rFont val="Arial"/>
        <family val="2"/>
      </rPr>
      <t>0</t>
    </r>
  </si>
  <si>
    <t>Grundwert des Entwicklungskoeffizienten</t>
  </si>
  <si>
    <t xml:space="preserve">E </t>
  </si>
  <si>
    <t>Entwicklungskoeffizient</t>
  </si>
  <si>
    <t>K</t>
  </si>
  <si>
    <t>Änderungskonstante</t>
  </si>
  <si>
    <r>
      <t>D</t>
    </r>
    <r>
      <rPr>
        <b/>
        <sz val="10"/>
        <color indexed="12"/>
        <rFont val="Arial"/>
        <family val="2"/>
      </rPr>
      <t>R</t>
    </r>
  </si>
  <si>
    <t>DWZ-Zuwachs</t>
  </si>
  <si>
    <r>
      <t>h</t>
    </r>
    <r>
      <rPr>
        <b/>
        <vertAlign val="subscript"/>
        <sz val="10"/>
        <color indexed="12"/>
        <rFont val="Arial"/>
        <family val="2"/>
      </rPr>
      <t>i</t>
    </r>
  </si>
  <si>
    <t>Hilfsgrößen =(1/P)-1</t>
  </si>
  <si>
    <t>DS</t>
  </si>
  <si>
    <r>
      <t>R</t>
    </r>
    <r>
      <rPr>
        <b/>
        <vertAlign val="subscript"/>
        <sz val="10"/>
        <color indexed="12"/>
        <rFont val="Arial"/>
        <family val="2"/>
      </rPr>
      <t>C</t>
    </r>
  </si>
  <si>
    <t>Durchschnitt der Gegner-DWZ</t>
  </si>
  <si>
    <r>
      <t>R</t>
    </r>
    <r>
      <rPr>
        <b/>
        <vertAlign val="subscript"/>
        <sz val="10"/>
        <color indexed="12"/>
        <rFont val="Arial"/>
        <family val="2"/>
      </rPr>
      <t>P</t>
    </r>
  </si>
  <si>
    <t>Erfolgszahl, abhängig von der ursprünglichen DWZ</t>
  </si>
  <si>
    <r>
      <t>P(D)</t>
    </r>
    <r>
      <rPr>
        <b/>
        <vertAlign val="subscript"/>
        <sz val="10"/>
        <color indexed="12"/>
        <rFont val="Arial"/>
        <family val="2"/>
      </rPr>
      <t>d</t>
    </r>
  </si>
  <si>
    <t>Durchschnitt der Gewinnerwartung</t>
  </si>
  <si>
    <r>
      <t>D</t>
    </r>
    <r>
      <rPr>
        <b/>
        <vertAlign val="subscript"/>
        <sz val="10"/>
        <color indexed="12"/>
        <rFont val="Arial"/>
        <family val="2"/>
      </rPr>
      <t xml:space="preserve">i </t>
    </r>
  </si>
  <si>
    <t>iterationsabhängige DWZ-Differenz</t>
  </si>
  <si>
    <r>
      <t>R</t>
    </r>
    <r>
      <rPr>
        <b/>
        <vertAlign val="subscript"/>
        <sz val="10"/>
        <color indexed="12"/>
        <rFont val="Arial"/>
        <family val="2"/>
      </rPr>
      <t>pi</t>
    </r>
  </si>
  <si>
    <t>iterationsabhängige Erfolgszahl</t>
  </si>
  <si>
    <t>Dieses Programm ist nach der Wertungsordnung des Deutschen Schachbundes (DSB) erstellt worden.</t>
  </si>
  <si>
    <t>Bei diesem Programm können nur DWZ-Zahlen von Spielern berechnet werden, von denen alle ihre</t>
  </si>
  <si>
    <t>Gegner eine DWZ besitzen. Es spielt keine Rolle, ob der auszuwertende Spieler bereits eine DWZ</t>
  </si>
  <si>
    <t>besitzt oder noch keine DWZ besitzt. Besitzt der Spieler noch keine DWZ, so sind mindestens 5 Gegner</t>
  </si>
  <si>
    <t>mit DWZ notwendig, damit die hier vorgenommene DWZ-Berechnung realistisch ist.</t>
  </si>
  <si>
    <t>Dieses Programm beinhaltet eine inoffizielle Berechnung, kommt der tatsächlichen aber sehr nahe.</t>
  </si>
  <si>
    <t>Heilbronn, im Januar 2003 und April 2004</t>
  </si>
  <si>
    <t>copyright by Alexander Geilfuß</t>
  </si>
  <si>
    <r>
      <t>1.</t>
    </r>
    <r>
      <rPr>
        <b/>
        <sz val="10"/>
        <rFont val="Arial"/>
        <family val="2"/>
      </rPr>
      <t xml:space="preserve"> Ihre alte DWZ:</t>
    </r>
  </si>
  <si>
    <r>
      <t>3.</t>
    </r>
    <r>
      <rPr>
        <b/>
        <sz val="10"/>
        <rFont val="Arial"/>
        <family val="2"/>
      </rPr>
      <t xml:space="preserve"> Wieviele Partien stehen zur DWZ-Auswertung zur Verfügung?</t>
    </r>
  </si>
  <si>
    <r>
      <t>4.</t>
    </r>
    <r>
      <rPr>
        <b/>
        <sz val="10"/>
        <rFont val="Arial"/>
        <family val="2"/>
      </rPr>
      <t xml:space="preserve"> Wieviele Punkte haben Sie geholt?</t>
    </r>
  </si>
  <si>
    <t>DWZ von Gegner 1:</t>
  </si>
  <si>
    <t>DWZ von Gegner 2:</t>
  </si>
  <si>
    <t>DWZ von Gegner 3:</t>
  </si>
  <si>
    <t>DWZ von Gegner 4:</t>
  </si>
  <si>
    <t>DWZ von Gegner 5:</t>
  </si>
  <si>
    <t>DWZ von Gegner 6:</t>
  </si>
  <si>
    <t>DWZ von Gegner 7:</t>
  </si>
  <si>
    <t>DWZ von Gegner 8:</t>
  </si>
  <si>
    <t>DWZ von Gegner 9:</t>
  </si>
  <si>
    <t>Ihre Performance im Turnier:</t>
  </si>
  <si>
    <r>
      <t>W</t>
    </r>
    <r>
      <rPr>
        <b/>
        <vertAlign val="subscript"/>
        <sz val="12"/>
        <color indexed="12"/>
        <rFont val="Arial"/>
        <family val="2"/>
      </rPr>
      <t>e</t>
    </r>
    <r>
      <rPr>
        <b/>
        <sz val="12"/>
        <color indexed="12"/>
        <rFont val="Arial"/>
        <family val="2"/>
      </rPr>
      <t xml:space="preserve"> =</t>
    </r>
  </si>
  <si>
    <t>E =</t>
  </si>
  <si>
    <t>K =</t>
  </si>
  <si>
    <r>
      <t>E</t>
    </r>
    <r>
      <rPr>
        <b/>
        <vertAlign val="subscript"/>
        <sz val="10"/>
        <color indexed="12"/>
        <rFont val="Arial"/>
        <family val="2"/>
      </rPr>
      <t xml:space="preserve">0 </t>
    </r>
    <r>
      <rPr>
        <b/>
        <sz val="10"/>
        <color indexed="12"/>
        <rFont val="Arial"/>
        <family val="2"/>
      </rPr>
      <t>=</t>
    </r>
  </si>
  <si>
    <r>
      <t>D</t>
    </r>
    <r>
      <rPr>
        <b/>
        <sz val="10"/>
        <color indexed="12"/>
        <rFont val="Arial"/>
        <family val="2"/>
      </rPr>
      <t>R =</t>
    </r>
  </si>
  <si>
    <t>P =</t>
  </si>
  <si>
    <t>fB</t>
  </si>
  <si>
    <t>SBr</t>
  </si>
  <si>
    <r>
      <t>f</t>
    </r>
    <r>
      <rPr>
        <b/>
        <vertAlign val="subscript"/>
        <sz val="10"/>
        <color indexed="9"/>
        <rFont val="Arial"/>
        <family val="2"/>
      </rPr>
      <t>B</t>
    </r>
  </si>
  <si>
    <r>
      <t>S</t>
    </r>
    <r>
      <rPr>
        <b/>
        <vertAlign val="subscript"/>
        <sz val="10"/>
        <color indexed="9"/>
        <rFont val="Arial"/>
        <family val="2"/>
      </rPr>
      <t>Br</t>
    </r>
  </si>
  <si>
    <r>
      <t>D</t>
    </r>
    <r>
      <rPr>
        <b/>
        <sz val="10"/>
        <color indexed="12"/>
        <rFont val="Arial"/>
        <family val="2"/>
      </rPr>
      <t>W =</t>
    </r>
  </si>
  <si>
    <r>
      <t>D</t>
    </r>
    <r>
      <rPr>
        <b/>
        <sz val="10"/>
        <color indexed="9"/>
        <rFont val="Arial"/>
        <family val="2"/>
      </rPr>
      <t>W</t>
    </r>
  </si>
  <si>
    <t>Alterstabelle</t>
  </si>
  <si>
    <t>Alter</t>
  </si>
  <si>
    <t>J =</t>
  </si>
  <si>
    <r>
      <t xml:space="preserve">2. </t>
    </r>
    <r>
      <rPr>
        <b/>
        <sz val="10"/>
        <rFont val="Arial"/>
        <family val="2"/>
      </rPr>
      <t>Geben Sie Ihr Alter ein:</t>
    </r>
  </si>
  <si>
    <t>Beschleunigungs-/Bremstabelle</t>
  </si>
  <si>
    <r>
      <t>f</t>
    </r>
    <r>
      <rPr>
        <b/>
        <vertAlign val="subscript"/>
        <sz val="10"/>
        <color indexed="12"/>
        <rFont val="Arial"/>
        <family val="2"/>
      </rPr>
      <t>B</t>
    </r>
    <r>
      <rPr>
        <b/>
        <sz val="10"/>
        <color indexed="12"/>
        <rFont val="Arial"/>
        <family val="2"/>
      </rPr>
      <t xml:space="preserve"> =</t>
    </r>
  </si>
  <si>
    <t>Erfolgs-/Performancetabelle</t>
  </si>
  <si>
    <r>
      <t>S</t>
    </r>
    <r>
      <rPr>
        <b/>
        <vertAlign val="subscript"/>
        <sz val="10"/>
        <color indexed="12"/>
        <rFont val="Arial"/>
        <family val="2"/>
      </rPr>
      <t>Br</t>
    </r>
    <r>
      <rPr>
        <b/>
        <sz val="10"/>
        <color indexed="12"/>
        <rFont val="Arial"/>
        <family val="2"/>
      </rPr>
      <t xml:space="preserve"> =</t>
    </r>
  </si>
  <si>
    <t>x</t>
  </si>
  <si>
    <t>x =</t>
  </si>
  <si>
    <r>
      <t>f</t>
    </r>
    <r>
      <rPr>
        <b/>
        <vertAlign val="subscript"/>
        <sz val="10"/>
        <color indexed="8"/>
        <rFont val="Arial"/>
        <family val="2"/>
      </rPr>
      <t>B</t>
    </r>
    <r>
      <rPr>
        <b/>
        <sz val="10"/>
        <color indexed="8"/>
        <rFont val="Arial"/>
        <family val="2"/>
      </rPr>
      <t xml:space="preserve"> =</t>
    </r>
  </si>
  <si>
    <t>y</t>
  </si>
  <si>
    <r>
      <t>R</t>
    </r>
    <r>
      <rPr>
        <b/>
        <vertAlign val="subscript"/>
        <sz val="10"/>
        <color indexed="9"/>
        <rFont val="Arial"/>
        <family val="2"/>
      </rPr>
      <t>0</t>
    </r>
  </si>
  <si>
    <t>y =</t>
  </si>
  <si>
    <r>
      <t>S</t>
    </r>
    <r>
      <rPr>
        <b/>
        <vertAlign val="subscript"/>
        <sz val="10"/>
        <color indexed="12"/>
        <rFont val="Arial"/>
        <family val="2"/>
      </rPr>
      <t xml:space="preserve">Br </t>
    </r>
    <r>
      <rPr>
        <b/>
        <sz val="10"/>
        <color indexed="12"/>
        <rFont val="Arial"/>
        <family val="2"/>
      </rPr>
      <t>=</t>
    </r>
  </si>
  <si>
    <r>
      <t>R</t>
    </r>
    <r>
      <rPr>
        <b/>
        <vertAlign val="subscript"/>
        <sz val="10"/>
        <color indexed="9"/>
        <rFont val="Arial"/>
        <family val="2"/>
      </rPr>
      <t>n</t>
    </r>
  </si>
  <si>
    <r>
      <t>R</t>
    </r>
    <r>
      <rPr>
        <b/>
        <vertAlign val="subscript"/>
        <sz val="10"/>
        <color indexed="12"/>
        <rFont val="Arial"/>
        <family val="2"/>
      </rPr>
      <t>n</t>
    </r>
    <r>
      <rPr>
        <b/>
        <sz val="10"/>
        <color indexed="12"/>
        <rFont val="Arial"/>
        <family val="2"/>
      </rPr>
      <t xml:space="preserve"> =</t>
    </r>
  </si>
  <si>
    <t>Ihre neue DWZ lautet:</t>
  </si>
  <si>
    <t>DWZ</t>
  </si>
  <si>
    <t>DWZ_Ber</t>
  </si>
  <si>
    <r>
      <t>5.</t>
    </r>
    <r>
      <rPr>
        <b/>
        <sz val="10"/>
        <rFont val="Arial"/>
        <family val="2"/>
      </rPr>
      <t xml:space="preserve"> Geben Sie bitte für jeden Gegner </t>
    </r>
    <r>
      <rPr>
        <b/>
        <sz val="10"/>
        <rFont val="Arial"/>
        <family val="2"/>
      </rPr>
      <t>die DWZ an:</t>
    </r>
  </si>
  <si>
    <r>
      <t>Programm zur inoffiziellen DWZ-Auswertung</t>
    </r>
    <r>
      <rPr>
        <b/>
        <sz val="10"/>
        <color indexed="10"/>
        <rFont val="Arial"/>
        <family val="2"/>
      </rPr>
      <t>, Version 3.1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</si>
</sst>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0.0000E+00"/>
    <numFmt numFmtId="182" formatCode="0.000E+00"/>
    <numFmt numFmtId="183" formatCode="0.00;[Red]0.00"/>
  </numFmts>
  <fonts count="4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8"/>
      <color indexed="10"/>
      <name val="Arial"/>
      <family val="2"/>
    </font>
    <font>
      <i/>
      <sz val="8"/>
      <color indexed="12"/>
      <name val="Arial"/>
      <family val="2"/>
    </font>
    <font>
      <b/>
      <sz val="20"/>
      <color indexed="10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0"/>
    </font>
    <font>
      <b/>
      <vertAlign val="subscript"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Symbol"/>
      <family val="1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b/>
      <vertAlign val="subscript"/>
      <sz val="12"/>
      <color indexed="17"/>
      <name val="Arial"/>
      <family val="2"/>
    </font>
    <font>
      <b/>
      <vertAlign val="subscript"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i/>
      <sz val="10"/>
      <name val="Arial"/>
      <family val="2"/>
    </font>
    <font>
      <b/>
      <sz val="16"/>
      <color indexed="9"/>
      <name val="Arial"/>
      <family val="2"/>
    </font>
    <font>
      <b/>
      <vertAlign val="subscript"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Symbol"/>
      <family val="1"/>
    </font>
    <font>
      <b/>
      <vertAlign val="subscript"/>
      <sz val="10"/>
      <color indexed="9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sz val="24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11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178" fontId="15" fillId="0" borderId="0" xfId="0" applyNumberFormat="1" applyFont="1" applyFill="1" applyAlignment="1">
      <alignment horizontal="center"/>
    </xf>
    <xf numFmtId="178" fontId="1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178" fontId="9" fillId="2" borderId="1" xfId="0" applyNumberFormat="1" applyFont="1" applyFill="1" applyBorder="1" applyAlignment="1">
      <alignment horizontal="center"/>
    </xf>
    <xf numFmtId="178" fontId="9" fillId="2" borderId="2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20" fillId="2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/>
    </xf>
    <xf numFmtId="0" fontId="6" fillId="4" borderId="1" xfId="0" applyFont="1" applyFill="1" applyBorder="1" applyAlignment="1">
      <alignment horizontal="center"/>
    </xf>
    <xf numFmtId="178" fontId="21" fillId="0" borderId="1" xfId="0" applyNumberFormat="1" applyFont="1" applyBorder="1" applyAlignment="1">
      <alignment horizontal="center"/>
    </xf>
    <xf numFmtId="178" fontId="21" fillId="0" borderId="2" xfId="0" applyNumberFormat="1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0" fontId="24" fillId="0" borderId="1" xfId="0" applyFont="1" applyBorder="1" applyAlignment="1">
      <alignment/>
    </xf>
    <xf numFmtId="1" fontId="21" fillId="0" borderId="3" xfId="0" applyNumberFormat="1" applyFont="1" applyBorder="1" applyAlignment="1">
      <alignment horizontal="center"/>
    </xf>
    <xf numFmtId="178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" fontId="6" fillId="4" borderId="2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2" fontId="0" fillId="0" borderId="0" xfId="0" applyNumberFormat="1" applyBorder="1" applyAlignment="1">
      <alignment horizontal="center"/>
    </xf>
    <xf numFmtId="1" fontId="6" fillId="5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right"/>
    </xf>
    <xf numFmtId="0" fontId="20" fillId="0" borderId="3" xfId="0" applyFont="1" applyFill="1" applyBorder="1" applyAlignment="1">
      <alignment horizontal="right"/>
    </xf>
    <xf numFmtId="1" fontId="6" fillId="4" borderId="1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" fontId="0" fillId="0" borderId="0" xfId="0" applyNumberFormat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8" fontId="21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78" fontId="20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178" fontId="3" fillId="0" borderId="0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9" fillId="2" borderId="3" xfId="0" applyFont="1" applyFill="1" applyBorder="1" applyAlignment="1">
      <alignment horizontal="center"/>
    </xf>
    <xf numFmtId="178" fontId="6" fillId="5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center"/>
    </xf>
    <xf numFmtId="0" fontId="20" fillId="0" borderId="5" xfId="0" applyFont="1" applyBorder="1" applyAlignment="1">
      <alignment/>
    </xf>
    <xf numFmtId="0" fontId="6" fillId="4" borderId="6" xfId="0" applyFont="1" applyFill="1" applyBorder="1" applyAlignment="1">
      <alignment horizontal="center"/>
    </xf>
    <xf numFmtId="1" fontId="21" fillId="2" borderId="7" xfId="0" applyNumberFormat="1" applyFont="1" applyFill="1" applyBorder="1" applyAlignment="1">
      <alignment horizontal="center"/>
    </xf>
    <xf numFmtId="1" fontId="21" fillId="2" borderId="8" xfId="0" applyNumberFormat="1" applyFont="1" applyFill="1" applyBorder="1" applyAlignment="1">
      <alignment horizontal="center"/>
    </xf>
    <xf numFmtId="0" fontId="21" fillId="0" borderId="5" xfId="0" applyFont="1" applyBorder="1" applyAlignment="1">
      <alignment horizontal="right"/>
    </xf>
    <xf numFmtId="0" fontId="20" fillId="2" borderId="5" xfId="0" applyFont="1" applyFill="1" applyBorder="1" applyAlignment="1">
      <alignment horizontal="right"/>
    </xf>
    <xf numFmtId="0" fontId="20" fillId="0" borderId="5" xfId="0" applyFont="1" applyFill="1" applyBorder="1" applyAlignment="1">
      <alignment horizontal="right"/>
    </xf>
    <xf numFmtId="0" fontId="20" fillId="0" borderId="6" xfId="0" applyFont="1" applyFill="1" applyBorder="1" applyAlignment="1">
      <alignment horizontal="right"/>
    </xf>
    <xf numFmtId="9" fontId="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6" borderId="9" xfId="0" applyFont="1" applyFill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178" fontId="15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1" fontId="31" fillId="0" borderId="0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19" fillId="0" borderId="6" xfId="0" applyFont="1" applyFill="1" applyBorder="1" applyAlignment="1">
      <alignment horizontal="right"/>
    </xf>
    <xf numFmtId="1" fontId="34" fillId="5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83" fontId="6" fillId="5" borderId="0" xfId="0" applyNumberFormat="1" applyFont="1" applyFill="1" applyBorder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79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7" borderId="0" xfId="0" applyFill="1" applyAlignment="1">
      <alignment horizontal="center"/>
    </xf>
    <xf numFmtId="0" fontId="6" fillId="5" borderId="0" xfId="0" applyFont="1" applyFill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178" fontId="6" fillId="5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78" fontId="0" fillId="0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8" borderId="11" xfId="0" applyFont="1" applyFill="1" applyBorder="1" applyAlignment="1">
      <alignment horizontal="left"/>
    </xf>
    <xf numFmtId="0" fontId="0" fillId="8" borderId="12" xfId="0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0" xfId="0" applyFill="1" applyAlignment="1">
      <alignment/>
    </xf>
    <xf numFmtId="0" fontId="7" fillId="8" borderId="10" xfId="0" applyFont="1" applyFill="1" applyBorder="1" applyAlignment="1">
      <alignment horizontal="center"/>
    </xf>
    <xf numFmtId="0" fontId="7" fillId="8" borderId="10" xfId="0" applyFont="1" applyFill="1" applyBorder="1" applyAlignment="1">
      <alignment/>
    </xf>
    <xf numFmtId="0" fontId="7" fillId="8" borderId="12" xfId="0" applyFont="1" applyFill="1" applyBorder="1" applyAlignment="1">
      <alignment horizontal="center"/>
    </xf>
    <xf numFmtId="0" fontId="35" fillId="5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3" fillId="0" borderId="0" xfId="0" applyFont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6" fillId="8" borderId="0" xfId="0" applyFont="1" applyFill="1" applyBorder="1" applyAlignment="1">
      <alignment horizontal="left"/>
    </xf>
    <xf numFmtId="0" fontId="0" fillId="8" borderId="0" xfId="0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2" fontId="6" fillId="8" borderId="0" xfId="0" applyNumberFormat="1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" fontId="6" fillId="9" borderId="0" xfId="0" applyNumberFormat="1" applyFont="1" applyFill="1" applyAlignment="1">
      <alignment horizontal="center"/>
    </xf>
    <xf numFmtId="2" fontId="6" fillId="9" borderId="0" xfId="0" applyNumberFormat="1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1" fontId="13" fillId="0" borderId="0" xfId="0" applyNumberFormat="1" applyFont="1" applyFill="1" applyBorder="1" applyAlignment="1" applyProtection="1">
      <alignment horizontal="center"/>
      <protection/>
    </xf>
    <xf numFmtId="2" fontId="4" fillId="3" borderId="3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left"/>
    </xf>
    <xf numFmtId="0" fontId="26" fillId="3" borderId="3" xfId="0" applyFont="1" applyFill="1" applyBorder="1" applyAlignment="1">
      <alignment horizontal="right"/>
    </xf>
    <xf numFmtId="1" fontId="39" fillId="10" borderId="13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1" fontId="2" fillId="10" borderId="10" xfId="0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28" fillId="3" borderId="6" xfId="0" applyFont="1" applyFill="1" applyBorder="1" applyAlignment="1">
      <alignment/>
    </xf>
    <xf numFmtId="0" fontId="1" fillId="11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</cellXfs>
  <cellStyles count="9">
    <cellStyle name="Normal" xfId="0"/>
    <cellStyle name="Besuchter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E11" sqref="E11"/>
    </sheetView>
  </sheetViews>
  <sheetFormatPr defaultColWidth="11.421875" defaultRowHeight="12.75"/>
  <cols>
    <col min="1" max="1" width="19.421875" style="0" customWidth="1"/>
    <col min="2" max="2" width="20.7109375" style="0" customWidth="1"/>
    <col min="3" max="3" width="11.7109375" style="0" customWidth="1"/>
    <col min="4" max="4" width="10.140625" style="0" customWidth="1"/>
    <col min="5" max="5" width="12.57421875" style="0" customWidth="1"/>
    <col min="6" max="6" width="9.140625" style="0" customWidth="1"/>
    <col min="7" max="7" width="21.28125" style="0" customWidth="1"/>
    <col min="8" max="8" width="14.57421875" style="0" customWidth="1"/>
    <col min="9" max="9" width="11.57421875" style="0" customWidth="1"/>
    <col min="10" max="10" width="10.421875" style="0" customWidth="1"/>
    <col min="11" max="11" width="7.8515625" style="0" customWidth="1"/>
    <col min="12" max="12" width="7.28125" style="0" customWidth="1"/>
    <col min="13" max="13" width="8.140625" style="0" customWidth="1"/>
    <col min="14" max="14" width="7.421875" style="0" customWidth="1"/>
    <col min="15" max="15" width="8.57421875" style="0" customWidth="1"/>
  </cols>
  <sheetData>
    <row r="1" spans="1:9" ht="23.25">
      <c r="A1" s="8" t="s">
        <v>135</v>
      </c>
      <c r="B1" s="9"/>
      <c r="C1" s="9"/>
      <c r="D1" s="9"/>
      <c r="E1" s="9"/>
      <c r="F1" s="9"/>
      <c r="G1" s="9"/>
      <c r="H1" s="3"/>
      <c r="I1" s="3"/>
    </row>
    <row r="2" spans="7:9" ht="12.75">
      <c r="G2" s="10" t="s">
        <v>0</v>
      </c>
      <c r="H2" s="10"/>
      <c r="I2" s="10"/>
    </row>
    <row r="3" spans="4:12" ht="12.75">
      <c r="D3" s="5"/>
      <c r="E3" s="16"/>
      <c r="F3" s="5"/>
      <c r="G3" s="63"/>
      <c r="H3" s="64"/>
      <c r="I3" s="39"/>
      <c r="J3" s="65"/>
      <c r="K3" s="40"/>
      <c r="L3" s="40"/>
    </row>
    <row r="4" spans="1:12" ht="20.25">
      <c r="A4" s="90" t="s">
        <v>89</v>
      </c>
      <c r="C4" s="2"/>
      <c r="D4" s="12"/>
      <c r="E4" s="92">
        <v>2000</v>
      </c>
      <c r="F4" s="12"/>
      <c r="G4" s="4"/>
      <c r="H4" s="151"/>
      <c r="I4" s="16"/>
      <c r="J4" s="16"/>
      <c r="K4" s="16"/>
      <c r="L4" s="52"/>
    </row>
    <row r="5" spans="1:12" ht="20.25">
      <c r="A5" s="90" t="s">
        <v>117</v>
      </c>
      <c r="C5" s="2"/>
      <c r="D5" s="12"/>
      <c r="E5" s="92">
        <v>20</v>
      </c>
      <c r="F5" s="12"/>
      <c r="G5" s="4"/>
      <c r="H5" s="151"/>
      <c r="I5" s="16"/>
      <c r="J5" s="16"/>
      <c r="K5" s="16"/>
      <c r="L5" s="52"/>
    </row>
    <row r="6" spans="1:12" ht="20.25">
      <c r="A6" s="91" t="s">
        <v>90</v>
      </c>
      <c r="C6" s="77"/>
      <c r="D6" s="12"/>
      <c r="E6" s="92">
        <v>2</v>
      </c>
      <c r="F6" s="5"/>
      <c r="G6" s="4"/>
      <c r="H6" s="151"/>
      <c r="I6" s="5"/>
      <c r="J6" s="5"/>
      <c r="K6" s="5"/>
      <c r="L6" s="5"/>
    </row>
    <row r="7" spans="1:12" ht="20.25">
      <c r="A7" s="91" t="s">
        <v>91</v>
      </c>
      <c r="D7" s="5"/>
      <c r="E7" s="92">
        <v>1</v>
      </c>
      <c r="F7" s="5"/>
      <c r="G7" s="42"/>
      <c r="H7" s="44"/>
      <c r="I7" s="5"/>
      <c r="J7" s="5"/>
      <c r="K7" s="5"/>
      <c r="L7" s="5"/>
    </row>
    <row r="8" spans="1:15" ht="20.25">
      <c r="A8" s="94" t="s">
        <v>134</v>
      </c>
      <c r="B8" s="5"/>
      <c r="C8" s="5"/>
      <c r="D8" s="5"/>
      <c r="E8" s="16"/>
      <c r="F8" s="5"/>
      <c r="G8" s="50"/>
      <c r="H8" s="89"/>
      <c r="I8" s="51"/>
      <c r="J8" s="51"/>
      <c r="K8" s="16"/>
      <c r="L8" s="54"/>
      <c r="M8" s="16"/>
      <c r="N8" s="54"/>
      <c r="O8" s="16"/>
    </row>
    <row r="9" spans="1:15" ht="20.25">
      <c r="A9" s="5"/>
      <c r="B9" s="5"/>
      <c r="C9" s="93"/>
      <c r="D9" s="93" t="s">
        <v>92</v>
      </c>
      <c r="E9" s="92">
        <v>1950</v>
      </c>
      <c r="F9" s="88"/>
      <c r="G9" s="63"/>
      <c r="H9" s="87"/>
      <c r="I9" s="96"/>
      <c r="J9" s="101"/>
      <c r="K9" s="59"/>
      <c r="L9" s="56"/>
      <c r="M9" s="57"/>
      <c r="N9" s="56"/>
      <c r="O9" s="57"/>
    </row>
    <row r="10" spans="1:15" ht="20.25">
      <c r="A10" s="5"/>
      <c r="B10" s="5"/>
      <c r="C10" s="93"/>
      <c r="D10" s="93" t="s">
        <v>93</v>
      </c>
      <c r="E10" s="92">
        <v>2050</v>
      </c>
      <c r="F10" s="88"/>
      <c r="G10" s="63"/>
      <c r="H10" s="87"/>
      <c r="I10" s="96"/>
      <c r="J10" s="101"/>
      <c r="K10" s="59"/>
      <c r="L10" s="56"/>
      <c r="M10" s="57"/>
      <c r="N10" s="56"/>
      <c r="O10" s="57"/>
    </row>
    <row r="11" spans="1:15" ht="20.25">
      <c r="A11" s="5"/>
      <c r="B11" s="5"/>
      <c r="C11" s="93"/>
      <c r="D11" s="93" t="s">
        <v>94</v>
      </c>
      <c r="E11" s="92">
        <v>0</v>
      </c>
      <c r="F11" s="88"/>
      <c r="G11" s="63"/>
      <c r="H11" s="64"/>
      <c r="I11" s="102"/>
      <c r="J11" s="103"/>
      <c r="K11" s="59"/>
      <c r="L11" s="56"/>
      <c r="M11" s="57"/>
      <c r="N11" s="56"/>
      <c r="O11" s="57"/>
    </row>
    <row r="12" spans="1:15" ht="20.25">
      <c r="A12" s="5"/>
      <c r="B12" s="5"/>
      <c r="C12" s="93"/>
      <c r="D12" s="93" t="s">
        <v>95</v>
      </c>
      <c r="E12" s="92">
        <v>0</v>
      </c>
      <c r="F12" s="88"/>
      <c r="G12" s="50"/>
      <c r="H12" s="89"/>
      <c r="I12" s="51"/>
      <c r="J12" s="51"/>
      <c r="K12" s="59"/>
      <c r="L12" s="56"/>
      <c r="M12" s="57"/>
      <c r="N12" s="56"/>
      <c r="O12" s="57"/>
    </row>
    <row r="13" spans="1:15" ht="20.25">
      <c r="A13" s="5"/>
      <c r="B13" s="5"/>
      <c r="C13" s="93"/>
      <c r="D13" s="93" t="s">
        <v>96</v>
      </c>
      <c r="E13" s="92">
        <v>0</v>
      </c>
      <c r="F13" s="96"/>
      <c r="G13" s="63"/>
      <c r="H13" s="96"/>
      <c r="I13" s="101"/>
      <c r="J13" s="101"/>
      <c r="K13" s="59"/>
      <c r="L13" s="56"/>
      <c r="M13" s="57"/>
      <c r="N13" s="56"/>
      <c r="O13" s="57"/>
    </row>
    <row r="14" spans="1:15" ht="20.25">
      <c r="A14" s="5"/>
      <c r="B14" s="5"/>
      <c r="C14" s="93"/>
      <c r="D14" s="93" t="s">
        <v>97</v>
      </c>
      <c r="E14" s="92">
        <v>0</v>
      </c>
      <c r="F14" s="88"/>
      <c r="G14" s="63"/>
      <c r="H14" s="96"/>
      <c r="I14" s="101"/>
      <c r="J14" s="101"/>
      <c r="K14" s="59"/>
      <c r="L14" s="56"/>
      <c r="M14" s="57"/>
      <c r="N14" s="56"/>
      <c r="O14" s="57"/>
    </row>
    <row r="15" spans="1:15" ht="20.25">
      <c r="A15" s="5"/>
      <c r="B15" s="5"/>
      <c r="C15" s="93"/>
      <c r="D15" s="93" t="s">
        <v>98</v>
      </c>
      <c r="E15" s="92">
        <v>0</v>
      </c>
      <c r="F15" s="88"/>
      <c r="G15" s="63"/>
      <c r="H15" s="102"/>
      <c r="I15" s="103"/>
      <c r="J15" s="103"/>
      <c r="K15" s="59"/>
      <c r="L15" s="56"/>
      <c r="M15" s="57"/>
      <c r="N15" s="56"/>
      <c r="O15" s="57"/>
    </row>
    <row r="16" spans="1:15" ht="20.25">
      <c r="A16" s="5"/>
      <c r="B16" s="5"/>
      <c r="C16" s="93"/>
      <c r="D16" s="93" t="s">
        <v>99</v>
      </c>
      <c r="E16" s="92">
        <v>0</v>
      </c>
      <c r="F16" s="96"/>
      <c r="G16" s="96"/>
      <c r="H16" s="97"/>
      <c r="I16" s="58"/>
      <c r="J16" s="59"/>
      <c r="K16" s="59"/>
      <c r="L16" s="56"/>
      <c r="M16" s="57"/>
      <c r="N16" s="56"/>
      <c r="O16" s="57"/>
    </row>
    <row r="17" spans="1:15" ht="20.25">
      <c r="A17" s="5"/>
      <c r="B17" s="5"/>
      <c r="C17" s="93"/>
      <c r="D17" s="93" t="s">
        <v>100</v>
      </c>
      <c r="E17" s="92">
        <v>0</v>
      </c>
      <c r="F17" s="88"/>
      <c r="G17" s="96"/>
      <c r="H17" s="161"/>
      <c r="I17" s="112"/>
      <c r="J17" s="59"/>
      <c r="K17" s="59"/>
      <c r="L17" s="56"/>
      <c r="M17" s="57"/>
      <c r="N17" s="56"/>
      <c r="O17" s="57"/>
    </row>
    <row r="18" spans="1:15" ht="15.75">
      <c r="A18" s="5"/>
      <c r="B18" s="5"/>
      <c r="C18" s="5"/>
      <c r="D18" s="12"/>
      <c r="E18" s="12"/>
      <c r="F18" s="88"/>
      <c r="G18" s="89"/>
      <c r="H18" s="43"/>
      <c r="I18" s="48"/>
      <c r="J18" s="170"/>
      <c r="K18" s="59"/>
      <c r="L18" s="56"/>
      <c r="M18" s="57"/>
      <c r="N18" s="56"/>
      <c r="O18" s="57"/>
    </row>
    <row r="19" spans="1:15" ht="15.75">
      <c r="A19" s="89"/>
      <c r="B19" s="89"/>
      <c r="C19" s="43"/>
      <c r="D19" s="39"/>
      <c r="E19" s="12"/>
      <c r="F19" s="39"/>
      <c r="G19" s="48"/>
      <c r="H19" s="42"/>
      <c r="I19" s="44"/>
      <c r="J19" s="42"/>
      <c r="K19" s="50"/>
      <c r="L19" s="55"/>
      <c r="M19" s="55"/>
      <c r="N19" s="42"/>
      <c r="O19" s="44"/>
    </row>
    <row r="20" spans="1:15" ht="20.25" customHeight="1" thickBot="1">
      <c r="A20" s="181" t="s">
        <v>101</v>
      </c>
      <c r="B20" s="104"/>
      <c r="C20" s="105"/>
      <c r="D20" s="182">
        <f>Iteration!B25</f>
        <v>2000</v>
      </c>
      <c r="E20" s="183"/>
      <c r="F20" s="39"/>
      <c r="G20" s="48"/>
      <c r="H20" s="55"/>
      <c r="I20" s="55"/>
      <c r="J20" s="42"/>
      <c r="K20" s="60"/>
      <c r="L20" s="59"/>
      <c r="M20" s="61"/>
      <c r="N20" s="42"/>
      <c r="O20" s="44"/>
    </row>
    <row r="21" spans="1:12" s="21" customFormat="1" ht="30.75" thickBot="1">
      <c r="A21" s="184" t="s">
        <v>131</v>
      </c>
      <c r="B21" s="177"/>
      <c r="C21" s="178"/>
      <c r="D21" s="179"/>
      <c r="E21" s="180">
        <f>Tabellen!E42</f>
        <v>1999.9999923005416</v>
      </c>
      <c r="F21" s="175"/>
      <c r="G21" s="176"/>
      <c r="H21" s="59"/>
      <c r="I21" s="67"/>
      <c r="L21" s="22"/>
    </row>
    <row r="22" spans="1:7" ht="15.75">
      <c r="A22" t="s">
        <v>4</v>
      </c>
      <c r="C22" t="s">
        <v>5</v>
      </c>
      <c r="D22" s="11"/>
      <c r="E22" s="72" t="s">
        <v>6</v>
      </c>
      <c r="F22" s="7"/>
      <c r="G22" s="14"/>
    </row>
    <row r="23" spans="1:9" ht="15.75" customHeight="1">
      <c r="A23" s="5" t="s">
        <v>7</v>
      </c>
      <c r="B23" s="95"/>
      <c r="C23" s="5"/>
      <c r="D23" s="5"/>
      <c r="E23" s="5"/>
      <c r="F23" s="16"/>
      <c r="G23" s="16"/>
      <c r="H23" s="68"/>
      <c r="I23" s="38"/>
    </row>
    <row r="24" spans="1:9" s="15" customFormat="1" ht="12.75">
      <c r="A24"/>
      <c r="B24" s="13"/>
      <c r="C24"/>
      <c r="D24"/>
      <c r="E24"/>
      <c r="F24" s="73"/>
      <c r="G24" s="73"/>
      <c r="H24" s="66"/>
      <c r="I24" s="78"/>
    </row>
    <row r="25" spans="2:7" ht="12.75">
      <c r="B25" s="13"/>
      <c r="F25" s="5"/>
      <c r="G25" s="5"/>
    </row>
    <row r="26" spans="6:7" ht="12.75">
      <c r="F26" s="5"/>
      <c r="G26" s="5"/>
    </row>
  </sheetData>
  <printOptions/>
  <pageMargins left="0.5905511811023623" right="0.5905511811023623" top="0.5905511811023623" bottom="0.5905511811023623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0">
      <selection activeCell="A2" sqref="A2"/>
    </sheetView>
  </sheetViews>
  <sheetFormatPr defaultColWidth="11.421875" defaultRowHeight="12.75"/>
  <cols>
    <col min="3" max="3" width="10.7109375" style="0" customWidth="1"/>
    <col min="4" max="4" width="9.28125" style="0" customWidth="1"/>
    <col min="5" max="5" width="9.421875" style="0" customWidth="1"/>
    <col min="6" max="6" width="8.421875" style="0" customWidth="1"/>
    <col min="7" max="7" width="8.57421875" style="0" customWidth="1"/>
    <col min="8" max="8" width="8.28125" style="0" customWidth="1"/>
    <col min="9" max="9" width="9.00390625" style="0" customWidth="1"/>
    <col min="10" max="10" width="7.8515625" style="0" customWidth="1"/>
    <col min="11" max="11" width="8.00390625" style="0" customWidth="1"/>
    <col min="12" max="12" width="8.140625" style="0" customWidth="1"/>
    <col min="13" max="13" width="7.7109375" style="0" customWidth="1"/>
    <col min="14" max="14" width="8.7109375" style="0" customWidth="1"/>
    <col min="15" max="15" width="8.00390625" style="0" customWidth="1"/>
    <col min="16" max="16" width="9.00390625" style="0" customWidth="1"/>
    <col min="17" max="17" width="7.57421875" style="0" customWidth="1"/>
    <col min="18" max="18" width="8.421875" style="0" customWidth="1"/>
    <col min="19" max="19" width="7.7109375" style="0" customWidth="1"/>
    <col min="20" max="20" width="9.00390625" style="0" customWidth="1"/>
  </cols>
  <sheetData>
    <row r="1" spans="1:12" ht="23.25">
      <c r="A1" s="8" t="s">
        <v>135</v>
      </c>
      <c r="B1" s="9"/>
      <c r="C1" s="9"/>
      <c r="D1" s="9"/>
      <c r="E1" s="9"/>
      <c r="F1" s="9"/>
      <c r="G1" s="9"/>
      <c r="H1" s="9"/>
      <c r="I1" s="9"/>
      <c r="J1" s="9"/>
      <c r="L1" s="3"/>
    </row>
    <row r="2" spans="8:12" ht="12.75">
      <c r="H2" s="10"/>
      <c r="J2" s="10" t="s">
        <v>0</v>
      </c>
      <c r="L2" s="10"/>
    </row>
    <row r="3" spans="3:4" ht="12.75">
      <c r="C3" s="42"/>
      <c r="D3" s="44"/>
    </row>
    <row r="4" spans="3:20" ht="12.75">
      <c r="C4" s="79" t="s">
        <v>16</v>
      </c>
      <c r="D4" s="31"/>
      <c r="E4" s="26" t="s">
        <v>17</v>
      </c>
      <c r="F4" s="17"/>
      <c r="G4" s="26" t="s">
        <v>18</v>
      </c>
      <c r="H4" s="17"/>
      <c r="I4" s="26" t="s">
        <v>19</v>
      </c>
      <c r="J4" s="17"/>
      <c r="K4" s="26" t="s">
        <v>20</v>
      </c>
      <c r="L4" s="17"/>
      <c r="M4" s="26" t="s">
        <v>21</v>
      </c>
      <c r="N4" s="17"/>
      <c r="O4" s="26" t="s">
        <v>22</v>
      </c>
      <c r="P4" s="17"/>
      <c r="Q4" s="26" t="s">
        <v>23</v>
      </c>
      <c r="R4" s="17"/>
      <c r="S4" s="26" t="s">
        <v>24</v>
      </c>
      <c r="T4" s="17"/>
    </row>
    <row r="5" spans="1:20" ht="12.75">
      <c r="A5" s="53" t="s">
        <v>2</v>
      </c>
      <c r="B5" s="62" t="s">
        <v>3</v>
      </c>
      <c r="C5" s="80" t="s">
        <v>25</v>
      </c>
      <c r="D5" s="35" t="s">
        <v>3</v>
      </c>
      <c r="E5" s="36" t="s">
        <v>25</v>
      </c>
      <c r="F5" s="35" t="s">
        <v>3</v>
      </c>
      <c r="G5" s="36" t="s">
        <v>25</v>
      </c>
      <c r="H5" s="35" t="s">
        <v>3</v>
      </c>
      <c r="I5" s="20" t="s">
        <v>25</v>
      </c>
      <c r="J5" s="27" t="s">
        <v>3</v>
      </c>
      <c r="K5" s="20" t="s">
        <v>25</v>
      </c>
      <c r="L5" s="27" t="s">
        <v>3</v>
      </c>
      <c r="M5" s="20" t="s">
        <v>25</v>
      </c>
      <c r="N5" s="27" t="s">
        <v>3</v>
      </c>
      <c r="O5" s="20" t="s">
        <v>25</v>
      </c>
      <c r="P5" s="27" t="s">
        <v>3</v>
      </c>
      <c r="Q5" s="20" t="s">
        <v>25</v>
      </c>
      <c r="R5" s="27" t="s">
        <v>3</v>
      </c>
      <c r="S5" s="20" t="s">
        <v>25</v>
      </c>
      <c r="T5" s="27" t="s">
        <v>3</v>
      </c>
    </row>
    <row r="6" spans="1:20" ht="15.75">
      <c r="A6" s="6">
        <f>Tabellen!L4-'DWZ-Berechnung'!E4</f>
        <v>-50</v>
      </c>
      <c r="B6" s="18">
        <f>(1/(1+10^(A6/400)))</f>
        <v>0.5714631174083814</v>
      </c>
      <c r="C6" s="81">
        <f>Tabellen!L4-Iteration!B25</f>
        <v>-50</v>
      </c>
      <c r="D6" s="28">
        <f>(1/(1+10^(C6/400)))</f>
        <v>0.5714631174083814</v>
      </c>
      <c r="E6" s="30">
        <f>Tabellen!L4-Iteration!D19</f>
        <v>-49.99992309185723</v>
      </c>
      <c r="F6" s="28">
        <f>(1/(1+10^(E6/400)))</f>
        <v>0.5714630089896187</v>
      </c>
      <c r="G6" s="30">
        <f>Tabellen!L4-Iteration!F19</f>
        <v>-49.99992152081859</v>
      </c>
      <c r="H6" s="28">
        <f>(1/(1+10^(G6/400)))</f>
        <v>0.5714630067748978</v>
      </c>
      <c r="I6" s="30">
        <f>Tabellen!L4-Iteration!H19</f>
        <v>-49.999921488726386</v>
      </c>
      <c r="J6" s="28">
        <f>(1/(1+10^(I6/400)))</f>
        <v>0.5714630067296568</v>
      </c>
      <c r="K6" s="30">
        <f>Tabellen!L4-Iteration!J19</f>
        <v>-49.99992148807087</v>
      </c>
      <c r="L6" s="28">
        <f>(1/(1+10^(K6/400)))</f>
        <v>0.5714630067287328</v>
      </c>
      <c r="M6" s="30">
        <f>Tabellen!L4-Iteration!L19</f>
        <v>-49.999921488057225</v>
      </c>
      <c r="N6" s="28">
        <f aca="true" t="shared" si="0" ref="N6:P14">(1/(1+10^(M6/400)))</f>
        <v>0.5714630067287135</v>
      </c>
      <c r="O6" s="30">
        <f>Tabellen!L4-Iteration!N19</f>
        <v>-49.999921488057</v>
      </c>
      <c r="P6" s="28">
        <f t="shared" si="0"/>
        <v>0.5714630067287132</v>
      </c>
      <c r="Q6" s="30">
        <f>Tabellen!L4-Iteration!P19</f>
        <v>-49.999921488057</v>
      </c>
      <c r="R6" s="28">
        <f aca="true" t="shared" si="1" ref="R6:R14">(1/(1+10^(Q6/400)))</f>
        <v>0.5714630067287132</v>
      </c>
      <c r="S6" s="30">
        <f>Tabellen!L4-Iteration!R19</f>
        <v>-49.999921488057</v>
      </c>
      <c r="T6" s="28">
        <f aca="true" t="shared" si="2" ref="T6:T14">(1/(1+10^(S6/400)))</f>
        <v>0.5714630067287132</v>
      </c>
    </row>
    <row r="7" spans="1:20" ht="15.75">
      <c r="A7" s="6">
        <f>Tabellen!L5-'DWZ-Berechnung'!E4</f>
        <v>50</v>
      </c>
      <c r="B7" s="18">
        <f aca="true" t="shared" si="3" ref="B7:B14">(1/(1+10^(A7/400)))</f>
        <v>0.4285368825916186</v>
      </c>
      <c r="C7" s="81">
        <f>Tabellen!L5-Iteration!B25</f>
        <v>50</v>
      </c>
      <c r="D7" s="28">
        <f aca="true" t="shared" si="4" ref="D7:D14">(1/(1+10^(C7/400)))</f>
        <v>0.4285368825916186</v>
      </c>
      <c r="E7" s="30">
        <f>Tabellen!L5-Iteration!D19</f>
        <v>50.00007690814277</v>
      </c>
      <c r="F7" s="28">
        <f aca="true" t="shared" si="5" ref="F7:F14">(1/(1+10^(E7/400)))</f>
        <v>0.4285367741728626</v>
      </c>
      <c r="G7" s="30">
        <f>Tabellen!L5-Iteration!F19</f>
        <v>50.00007847918141</v>
      </c>
      <c r="H7" s="28">
        <f>(1/(1+10^(G7/400)))</f>
        <v>0.4285367719581421</v>
      </c>
      <c r="I7" s="30">
        <f>Tabellen!L5-Iteration!H19</f>
        <v>50.000078511273614</v>
      </c>
      <c r="J7" s="28">
        <f aca="true" t="shared" si="6" ref="J7:L14">(1/(1+10^(I7/400)))</f>
        <v>0.4285367719129011</v>
      </c>
      <c r="K7" s="30">
        <f>Tabellen!L5-Iteration!J19</f>
        <v>50.00007851192913</v>
      </c>
      <c r="L7" s="28">
        <f t="shared" si="6"/>
        <v>0.42853677191197703</v>
      </c>
      <c r="M7" s="30">
        <f>Tabellen!L5-Iteration!L19</f>
        <v>50.000078511942775</v>
      </c>
      <c r="N7" s="28">
        <f t="shared" si="0"/>
        <v>0.42853677191195777</v>
      </c>
      <c r="O7" s="30">
        <f>Tabellen!L5-Iteration!N19</f>
        <v>50.000078511943</v>
      </c>
      <c r="P7" s="28">
        <f t="shared" si="0"/>
        <v>0.42853677191195744</v>
      </c>
      <c r="Q7" s="30">
        <f>Tabellen!L5-Iteration!P19</f>
        <v>50.000078511943</v>
      </c>
      <c r="R7" s="28">
        <f t="shared" si="1"/>
        <v>0.42853677191195744</v>
      </c>
      <c r="S7" s="30">
        <f>Tabellen!L5-Iteration!R19</f>
        <v>50.000078511943</v>
      </c>
      <c r="T7" s="28">
        <f t="shared" si="2"/>
        <v>0.42853677191195744</v>
      </c>
    </row>
    <row r="8" spans="1:20" ht="15.75">
      <c r="A8" s="6">
        <f>Tabellen!L6-'DWZ-Berechnung'!E4</f>
        <v>3000</v>
      </c>
      <c r="B8" s="18">
        <f t="shared" si="3"/>
        <v>3.162277560168373E-08</v>
      </c>
      <c r="C8" s="81">
        <f>Tabellen!L6-Iteration!B25</f>
        <v>3000</v>
      </c>
      <c r="D8" s="28">
        <f t="shared" si="4"/>
        <v>3.162277560168373E-08</v>
      </c>
      <c r="E8" s="30">
        <f>Tabellen!L6-Iteration!D19</f>
        <v>3000.0000769081425</v>
      </c>
      <c r="F8" s="28">
        <f t="shared" si="5"/>
        <v>3.162276160168832E-08</v>
      </c>
      <c r="G8" s="30">
        <f>Tabellen!L6-Iteration!F19</f>
        <v>3000.0000784791814</v>
      </c>
      <c r="H8" s="28">
        <f>(1/(1+10^(G8/400)))</f>
        <v>3.162276131570383E-08</v>
      </c>
      <c r="I8" s="30">
        <f>Tabellen!L6-Iteration!H19</f>
        <v>3000.0000785112734</v>
      </c>
      <c r="J8" s="28">
        <f t="shared" si="6"/>
        <v>3.162276130986203E-08</v>
      </c>
      <c r="K8" s="30">
        <f>Tabellen!L6-Iteration!J19</f>
        <v>3000.000078511929</v>
      </c>
      <c r="L8" s="28">
        <f t="shared" si="6"/>
        <v>3.16227613097426E-08</v>
      </c>
      <c r="M8" s="30">
        <f>Tabellen!L6-Iteration!L19</f>
        <v>3000.000078511943</v>
      </c>
      <c r="N8" s="28">
        <f t="shared" si="0"/>
        <v>3.1622761309740134E-08</v>
      </c>
      <c r="O8" s="30">
        <f>Tabellen!L6-Iteration!N19</f>
        <v>3000.000078511943</v>
      </c>
      <c r="P8" s="28">
        <f t="shared" si="0"/>
        <v>3.1622761309740134E-08</v>
      </c>
      <c r="Q8" s="30">
        <f>Tabellen!L6-Iteration!P19</f>
        <v>3000.000078511943</v>
      </c>
      <c r="R8" s="28">
        <f t="shared" si="1"/>
        <v>3.1622761309740134E-08</v>
      </c>
      <c r="S8" s="30">
        <f>Tabellen!L6-Iteration!R19</f>
        <v>3000.000078511943</v>
      </c>
      <c r="T8" s="28">
        <f t="shared" si="2"/>
        <v>3.1622761309740134E-08</v>
      </c>
    </row>
    <row r="9" spans="1:20" ht="15.75">
      <c r="A9" s="6">
        <f>Tabellen!L7-'DWZ-Berechnung'!E4</f>
        <v>3000</v>
      </c>
      <c r="B9" s="18">
        <f t="shared" si="3"/>
        <v>3.162277560168373E-08</v>
      </c>
      <c r="C9" s="81">
        <f>Tabellen!L7-Iteration!B25</f>
        <v>3000</v>
      </c>
      <c r="D9" s="28">
        <f t="shared" si="4"/>
        <v>3.162277560168373E-08</v>
      </c>
      <c r="E9" s="30">
        <f>Tabellen!L7-Iteration!D19</f>
        <v>3000.0000769081425</v>
      </c>
      <c r="F9" s="28">
        <f t="shared" si="5"/>
        <v>3.162276160168832E-08</v>
      </c>
      <c r="G9" s="30">
        <f>Tabellen!L7-Iteration!F19</f>
        <v>3000.0000784791814</v>
      </c>
      <c r="H9" s="28">
        <f aca="true" t="shared" si="7" ref="H9:H14">(1/(1+10^(G9/400)))</f>
        <v>3.162276131570383E-08</v>
      </c>
      <c r="I9" s="30">
        <f>Tabellen!L7-Iteration!H19</f>
        <v>3000.0000785112734</v>
      </c>
      <c r="J9" s="28">
        <f t="shared" si="6"/>
        <v>3.162276130986203E-08</v>
      </c>
      <c r="K9" s="30">
        <f>Tabellen!L7-Iteration!J19</f>
        <v>3000.000078511929</v>
      </c>
      <c r="L9" s="28">
        <f t="shared" si="6"/>
        <v>3.16227613097426E-08</v>
      </c>
      <c r="M9" s="30">
        <f>Tabellen!L7-Iteration!L19</f>
        <v>3000.000078511943</v>
      </c>
      <c r="N9" s="28">
        <f t="shared" si="0"/>
        <v>3.1622761309740134E-08</v>
      </c>
      <c r="O9" s="30">
        <f>Tabellen!L7-Iteration!N19</f>
        <v>3000.000078511943</v>
      </c>
      <c r="P9" s="28">
        <f t="shared" si="0"/>
        <v>3.1622761309740134E-08</v>
      </c>
      <c r="Q9" s="30">
        <f>Tabellen!L7-Iteration!P19</f>
        <v>3000.000078511943</v>
      </c>
      <c r="R9" s="28">
        <f t="shared" si="1"/>
        <v>3.1622761309740134E-08</v>
      </c>
      <c r="S9" s="30">
        <f>Tabellen!L7-Iteration!R19</f>
        <v>3000.000078511943</v>
      </c>
      <c r="T9" s="28">
        <f t="shared" si="2"/>
        <v>3.1622761309740134E-08</v>
      </c>
    </row>
    <row r="10" spans="1:20" ht="15.75">
      <c r="A10" s="6">
        <f>Tabellen!L8-'DWZ-Berechnung'!E4</f>
        <v>3000</v>
      </c>
      <c r="B10" s="18">
        <f t="shared" si="3"/>
        <v>3.162277560168373E-08</v>
      </c>
      <c r="C10" s="81">
        <f>Tabellen!L8-Iteration!B25</f>
        <v>3000</v>
      </c>
      <c r="D10" s="28">
        <f t="shared" si="4"/>
        <v>3.162277560168373E-08</v>
      </c>
      <c r="E10" s="30">
        <f>Tabellen!L8-Iteration!D19</f>
        <v>3000.0000769081425</v>
      </c>
      <c r="F10" s="28">
        <f t="shared" si="5"/>
        <v>3.162276160168832E-08</v>
      </c>
      <c r="G10" s="30">
        <f>Tabellen!L8-Iteration!F19</f>
        <v>3000.0000784791814</v>
      </c>
      <c r="H10" s="28">
        <f t="shared" si="7"/>
        <v>3.162276131570383E-08</v>
      </c>
      <c r="I10" s="30">
        <f>Tabellen!L8-Iteration!H19</f>
        <v>3000.0000785112734</v>
      </c>
      <c r="J10" s="28">
        <f t="shared" si="6"/>
        <v>3.162276130986203E-08</v>
      </c>
      <c r="K10" s="30">
        <f>Tabellen!L8-Iteration!J19</f>
        <v>3000.000078511929</v>
      </c>
      <c r="L10" s="28">
        <f t="shared" si="6"/>
        <v>3.16227613097426E-08</v>
      </c>
      <c r="M10" s="30">
        <f>Tabellen!L8-Iteration!L19</f>
        <v>3000.000078511943</v>
      </c>
      <c r="N10" s="28">
        <f t="shared" si="0"/>
        <v>3.1622761309740134E-08</v>
      </c>
      <c r="O10" s="30">
        <f>Tabellen!L8-Iteration!N19</f>
        <v>3000.000078511943</v>
      </c>
      <c r="P10" s="28">
        <f t="shared" si="0"/>
        <v>3.1622761309740134E-08</v>
      </c>
      <c r="Q10" s="30">
        <f>Tabellen!L8-Iteration!P19</f>
        <v>3000.000078511943</v>
      </c>
      <c r="R10" s="28">
        <f t="shared" si="1"/>
        <v>3.1622761309740134E-08</v>
      </c>
      <c r="S10" s="30">
        <f>Tabellen!L8-Iteration!R19</f>
        <v>3000.000078511943</v>
      </c>
      <c r="T10" s="28">
        <f t="shared" si="2"/>
        <v>3.1622761309740134E-08</v>
      </c>
    </row>
    <row r="11" spans="1:20" ht="15.75">
      <c r="A11" s="6">
        <f>Tabellen!L9-'DWZ-Berechnung'!E4</f>
        <v>3000</v>
      </c>
      <c r="B11" s="18">
        <f t="shared" si="3"/>
        <v>3.162277560168373E-08</v>
      </c>
      <c r="C11" s="81">
        <f>Tabellen!L9-Iteration!B25</f>
        <v>3000</v>
      </c>
      <c r="D11" s="28">
        <f t="shared" si="4"/>
        <v>3.162277560168373E-08</v>
      </c>
      <c r="E11" s="30">
        <f>Tabellen!L9-Iteration!D19</f>
        <v>3000.0000769081425</v>
      </c>
      <c r="F11" s="28">
        <f t="shared" si="5"/>
        <v>3.162276160168832E-08</v>
      </c>
      <c r="G11" s="30">
        <f>Tabellen!L9-Iteration!F19</f>
        <v>3000.0000784791814</v>
      </c>
      <c r="H11" s="28">
        <f t="shared" si="7"/>
        <v>3.162276131570383E-08</v>
      </c>
      <c r="I11" s="30">
        <f>Tabellen!L9-Iteration!H19</f>
        <v>3000.0000785112734</v>
      </c>
      <c r="J11" s="28">
        <f t="shared" si="6"/>
        <v>3.162276130986203E-08</v>
      </c>
      <c r="K11" s="30">
        <f>Tabellen!L9-Iteration!J19</f>
        <v>3000.000078511929</v>
      </c>
      <c r="L11" s="28">
        <f t="shared" si="6"/>
        <v>3.16227613097426E-08</v>
      </c>
      <c r="M11" s="30">
        <f>Tabellen!L9-Iteration!L19</f>
        <v>3000.000078511943</v>
      </c>
      <c r="N11" s="28">
        <f t="shared" si="0"/>
        <v>3.1622761309740134E-08</v>
      </c>
      <c r="O11" s="30">
        <f>Tabellen!L9-Iteration!N19</f>
        <v>3000.000078511943</v>
      </c>
      <c r="P11" s="28">
        <f t="shared" si="0"/>
        <v>3.1622761309740134E-08</v>
      </c>
      <c r="Q11" s="30">
        <f>Tabellen!L9-Iteration!P19</f>
        <v>3000.000078511943</v>
      </c>
      <c r="R11" s="28">
        <f t="shared" si="1"/>
        <v>3.1622761309740134E-08</v>
      </c>
      <c r="S11" s="30">
        <f>Tabellen!L9-Iteration!R19</f>
        <v>3000.000078511943</v>
      </c>
      <c r="T11" s="28">
        <f t="shared" si="2"/>
        <v>3.1622761309740134E-08</v>
      </c>
    </row>
    <row r="12" spans="1:20" ht="15.75">
      <c r="A12" s="6">
        <f>Tabellen!L10-'DWZ-Berechnung'!E4</f>
        <v>3000</v>
      </c>
      <c r="B12" s="18">
        <f t="shared" si="3"/>
        <v>3.162277560168373E-08</v>
      </c>
      <c r="C12" s="81">
        <f>Tabellen!L10-Iteration!B25</f>
        <v>3000</v>
      </c>
      <c r="D12" s="28">
        <f t="shared" si="4"/>
        <v>3.162277560168373E-08</v>
      </c>
      <c r="E12" s="30">
        <f>Tabellen!L10-Iteration!D19</f>
        <v>3000.0000769081425</v>
      </c>
      <c r="F12" s="28">
        <f t="shared" si="5"/>
        <v>3.162276160168832E-08</v>
      </c>
      <c r="G12" s="30">
        <f>Tabellen!L10-Iteration!F19</f>
        <v>3000.0000784791814</v>
      </c>
      <c r="H12" s="28">
        <f t="shared" si="7"/>
        <v>3.162276131570383E-08</v>
      </c>
      <c r="I12" s="30">
        <f>Tabellen!L10-Iteration!H19</f>
        <v>3000.0000785112734</v>
      </c>
      <c r="J12" s="28">
        <f t="shared" si="6"/>
        <v>3.162276130986203E-08</v>
      </c>
      <c r="K12" s="30">
        <f>Tabellen!L10-Iteration!J19</f>
        <v>3000.000078511929</v>
      </c>
      <c r="L12" s="28">
        <f t="shared" si="6"/>
        <v>3.16227613097426E-08</v>
      </c>
      <c r="M12" s="30">
        <f>Tabellen!L10-Iteration!L19</f>
        <v>3000.000078511943</v>
      </c>
      <c r="N12" s="28">
        <f t="shared" si="0"/>
        <v>3.1622761309740134E-08</v>
      </c>
      <c r="O12" s="30">
        <f>Tabellen!L10-Iteration!N19</f>
        <v>3000.000078511943</v>
      </c>
      <c r="P12" s="28">
        <f t="shared" si="0"/>
        <v>3.1622761309740134E-08</v>
      </c>
      <c r="Q12" s="30">
        <f>Tabellen!L10-Iteration!P19</f>
        <v>3000.000078511943</v>
      </c>
      <c r="R12" s="28">
        <f t="shared" si="1"/>
        <v>3.1622761309740134E-08</v>
      </c>
      <c r="S12" s="30">
        <f>Tabellen!L10-Iteration!R19</f>
        <v>3000.000078511943</v>
      </c>
      <c r="T12" s="28">
        <f t="shared" si="2"/>
        <v>3.1622761309740134E-08</v>
      </c>
    </row>
    <row r="13" spans="1:20" ht="15.75">
      <c r="A13" s="6">
        <f>Tabellen!L11-'DWZ-Berechnung'!E4</f>
        <v>3000</v>
      </c>
      <c r="B13" s="18">
        <f t="shared" si="3"/>
        <v>3.162277560168373E-08</v>
      </c>
      <c r="C13" s="81">
        <f>Tabellen!L11-Iteration!B25</f>
        <v>3000</v>
      </c>
      <c r="D13" s="28">
        <f t="shared" si="4"/>
        <v>3.162277560168373E-08</v>
      </c>
      <c r="E13" s="30">
        <f>Tabellen!L11-Iteration!D19</f>
        <v>3000.0000769081425</v>
      </c>
      <c r="F13" s="28">
        <f t="shared" si="5"/>
        <v>3.162276160168832E-08</v>
      </c>
      <c r="G13" s="30">
        <f>Tabellen!L11-Iteration!F19</f>
        <v>3000.0000784791814</v>
      </c>
      <c r="H13" s="28">
        <f t="shared" si="7"/>
        <v>3.162276131570383E-08</v>
      </c>
      <c r="I13" s="30">
        <f>Tabellen!L11-Iteration!H19</f>
        <v>3000.0000785112734</v>
      </c>
      <c r="J13" s="28">
        <f t="shared" si="6"/>
        <v>3.162276130986203E-08</v>
      </c>
      <c r="K13" s="30">
        <f>Tabellen!L11-Iteration!J19</f>
        <v>3000.000078511929</v>
      </c>
      <c r="L13" s="28">
        <f t="shared" si="6"/>
        <v>3.16227613097426E-08</v>
      </c>
      <c r="M13" s="30">
        <f>Tabellen!L11-Iteration!L19</f>
        <v>3000.000078511943</v>
      </c>
      <c r="N13" s="28">
        <f t="shared" si="0"/>
        <v>3.1622761309740134E-08</v>
      </c>
      <c r="O13" s="30">
        <f>Tabellen!L11-Iteration!N19</f>
        <v>3000.000078511943</v>
      </c>
      <c r="P13" s="28">
        <f t="shared" si="0"/>
        <v>3.1622761309740134E-08</v>
      </c>
      <c r="Q13" s="30">
        <f>Tabellen!L11-Iteration!P19</f>
        <v>3000.000078511943</v>
      </c>
      <c r="R13" s="28">
        <f t="shared" si="1"/>
        <v>3.1622761309740134E-08</v>
      </c>
      <c r="S13" s="30">
        <f>Tabellen!L11-Iteration!R19</f>
        <v>3000.000078511943</v>
      </c>
      <c r="T13" s="28">
        <f t="shared" si="2"/>
        <v>3.1622761309740134E-08</v>
      </c>
    </row>
    <row r="14" spans="1:20" ht="15.75">
      <c r="A14" s="74">
        <f>Tabellen!L12-'DWZ-Berechnung'!E4</f>
        <v>3000</v>
      </c>
      <c r="B14" s="19">
        <f t="shared" si="3"/>
        <v>3.162277560168373E-08</v>
      </c>
      <c r="C14" s="82">
        <f>Tabellen!L12-Iteration!B25</f>
        <v>3000</v>
      </c>
      <c r="D14" s="29">
        <f t="shared" si="4"/>
        <v>3.162277560168373E-08</v>
      </c>
      <c r="E14" s="32">
        <f>Tabellen!L12-Iteration!D19</f>
        <v>3000.0000769081425</v>
      </c>
      <c r="F14" s="29">
        <f t="shared" si="5"/>
        <v>3.162276160168832E-08</v>
      </c>
      <c r="G14" s="32">
        <f>Tabellen!L12-Iteration!F19</f>
        <v>3000.0000784791814</v>
      </c>
      <c r="H14" s="29">
        <f t="shared" si="7"/>
        <v>3.162276131570383E-08</v>
      </c>
      <c r="I14" s="32">
        <f>Tabellen!L12-Iteration!H19</f>
        <v>3000.0000785112734</v>
      </c>
      <c r="J14" s="29">
        <f t="shared" si="6"/>
        <v>3.162276130986203E-08</v>
      </c>
      <c r="K14" s="32">
        <f>Tabellen!L12-Iteration!J19</f>
        <v>3000.000078511929</v>
      </c>
      <c r="L14" s="29">
        <f t="shared" si="6"/>
        <v>3.16227613097426E-08</v>
      </c>
      <c r="M14" s="32">
        <f>Tabellen!L12-Iteration!L19</f>
        <v>3000.000078511943</v>
      </c>
      <c r="N14" s="29">
        <f t="shared" si="0"/>
        <v>3.1622761309740134E-08</v>
      </c>
      <c r="O14" s="32">
        <f>Tabellen!L12-Iteration!N19</f>
        <v>3000.000078511943</v>
      </c>
      <c r="P14" s="29">
        <f t="shared" si="0"/>
        <v>3.1622761309740134E-08</v>
      </c>
      <c r="Q14" s="32">
        <f>Tabellen!L12-Iteration!P19</f>
        <v>3000.000078511943</v>
      </c>
      <c r="R14" s="29">
        <f t="shared" si="1"/>
        <v>3.1622761309740134E-08</v>
      </c>
      <c r="S14" s="32">
        <f>Tabellen!L12-Iteration!R19</f>
        <v>3000.000078511943</v>
      </c>
      <c r="T14" s="29">
        <f t="shared" si="2"/>
        <v>3.1622761309740134E-08</v>
      </c>
    </row>
    <row r="15" spans="1:20" ht="18.75">
      <c r="A15" s="98" t="s">
        <v>102</v>
      </c>
      <c r="B15" s="75">
        <f>B6+B7+B8+B9+B10+B11+B12+B13+B14</f>
        <v>1.0000002213594286</v>
      </c>
      <c r="C15" s="83" t="s">
        <v>26</v>
      </c>
      <c r="D15" s="33">
        <f>SUM(D6:D14)</f>
        <v>1.0000002213594286</v>
      </c>
      <c r="E15" s="24" t="s">
        <v>26</v>
      </c>
      <c r="F15" s="33">
        <f>F6+F7+F8+F9+F10+F11+F12+F13+F14</f>
        <v>1.0000000045218127</v>
      </c>
      <c r="G15" s="24" t="s">
        <v>26</v>
      </c>
      <c r="H15" s="33">
        <f>H6+H7+H8+H9+H10+H11+H12+H13+H14</f>
        <v>1.000000000092369</v>
      </c>
      <c r="I15" s="24" t="s">
        <v>26</v>
      </c>
      <c r="J15" s="33">
        <f>J6+J7+J8+J9+J10+J11+J12+J13+J14</f>
        <v>1.000000000001887</v>
      </c>
      <c r="K15" s="24" t="s">
        <v>26</v>
      </c>
      <c r="L15" s="33">
        <f>L6+L7+L8+L9+L10+L11+L12+L13+L14</f>
        <v>1.000000000000039</v>
      </c>
      <c r="M15" s="24" t="s">
        <v>26</v>
      </c>
      <c r="N15" s="33">
        <f>N6+N7+N8+N9+N10+N11+N12+N13+N14</f>
        <v>1.0000000000000004</v>
      </c>
      <c r="O15" s="24" t="s">
        <v>26</v>
      </c>
      <c r="P15" s="33">
        <f>P6+P7+P8+P9+P10+P11+P12+P13+P14</f>
        <v>0.9999999999999998</v>
      </c>
      <c r="Q15" s="24" t="s">
        <v>26</v>
      </c>
      <c r="R15" s="33">
        <f>R6+R7+R8+R9+R10+R11+R12+R13+R14</f>
        <v>0.9999999999999998</v>
      </c>
      <c r="S15" s="24" t="s">
        <v>26</v>
      </c>
      <c r="T15" s="33">
        <f>T6+T7+T8+T9+T10+T11+T12+T13+T14</f>
        <v>0.9999999999999998</v>
      </c>
    </row>
    <row r="16" spans="1:20" ht="14.25">
      <c r="A16" s="99" t="s">
        <v>105</v>
      </c>
      <c r="B16" s="75">
        <f>(('DWZ-Berechnung'!E4/1000)^4)+Tabellen!E6</f>
        <v>21</v>
      </c>
      <c r="C16" s="84" t="s">
        <v>27</v>
      </c>
      <c r="D16" s="33">
        <f>(('DWZ-Berechnung'!E7-Iteration!D15)/'DWZ-Berechnung'!E6)+0.5</f>
        <v>0.4999998893202857</v>
      </c>
      <c r="E16" s="23" t="s">
        <v>27</v>
      </c>
      <c r="F16" s="33">
        <f>(('DWZ-Berechnung'!E7-Iteration!F15)/'DWZ-Berechnung'!E6)+0.5</f>
        <v>0.49999999773909365</v>
      </c>
      <c r="G16" s="23" t="s">
        <v>27</v>
      </c>
      <c r="H16" s="33">
        <f>(('DWZ-Berechnung'!E7-Iteration!H15)/'DWZ-Berechnung'!E6)+0.5</f>
        <v>0.4999999999538155</v>
      </c>
      <c r="I16" s="23" t="s">
        <v>27</v>
      </c>
      <c r="J16" s="33">
        <f>(('DWZ-Berechnung'!E7-Iteration!J15)/'DWZ-Berechnung'!E6)+0.5</f>
        <v>0.49999999999905653</v>
      </c>
      <c r="K16" s="23" t="s">
        <v>27</v>
      </c>
      <c r="L16" s="33">
        <f>(('DWZ-Berechnung'!E7-Iteration!L15)/'DWZ-Berechnung'!E6)+0.5</f>
        <v>0.49999999999998046</v>
      </c>
      <c r="M16" s="23" t="s">
        <v>27</v>
      </c>
      <c r="N16" s="33">
        <f>(('DWZ-Berechnung'!E7-Iteration!N15)/'DWZ-Berechnung'!E6)+0.5</f>
        <v>0.4999999999999998</v>
      </c>
      <c r="O16" s="23" t="s">
        <v>27</v>
      </c>
      <c r="P16" s="33">
        <f>(('DWZ-Berechnung'!E7-Iteration!P15)/'DWZ-Berechnung'!E6)+0.5</f>
        <v>0.5000000000000001</v>
      </c>
      <c r="Q16" s="23" t="s">
        <v>27</v>
      </c>
      <c r="R16" s="33">
        <f>(('DWZ-Berechnung'!E7-Iteration!R15)/'DWZ-Berechnung'!E6)+0.5</f>
        <v>0.5000000000000001</v>
      </c>
      <c r="S16" s="23" t="s">
        <v>27</v>
      </c>
      <c r="T16" s="33">
        <f>(('DWZ-Berechnung'!E7-Iteration!T15)/'DWZ-Berechnung'!E6)+0.5</f>
        <v>0.5000000000000001</v>
      </c>
    </row>
    <row r="17" spans="1:20" ht="14.25">
      <c r="A17" s="100" t="s">
        <v>103</v>
      </c>
      <c r="B17" s="76">
        <f>(B16*Tabellen!I37)+Tabellen!I38</f>
        <v>21</v>
      </c>
      <c r="C17" s="85" t="s">
        <v>28</v>
      </c>
      <c r="D17" s="34">
        <f>(1/D16)-1</f>
        <v>1.0000004427189553</v>
      </c>
      <c r="E17" s="25" t="s">
        <v>29</v>
      </c>
      <c r="F17" s="34">
        <f>(1/F16)-1</f>
        <v>1.0000000090436254</v>
      </c>
      <c r="G17" s="25" t="s">
        <v>30</v>
      </c>
      <c r="H17" s="34">
        <f>(1/H16)-1</f>
        <v>1.000000000184738</v>
      </c>
      <c r="I17" s="25" t="s">
        <v>31</v>
      </c>
      <c r="J17" s="34">
        <f>(1/J16)-1</f>
        <v>1.0000000000037739</v>
      </c>
      <c r="K17" s="25" t="s">
        <v>31</v>
      </c>
      <c r="L17" s="34">
        <f>(1/L16)-1</f>
        <v>1.0000000000000782</v>
      </c>
      <c r="M17" s="25" t="s">
        <v>31</v>
      </c>
      <c r="N17" s="34">
        <f>(1/N16)-1</f>
        <v>1.0000000000000009</v>
      </c>
      <c r="O17" s="25" t="s">
        <v>31</v>
      </c>
      <c r="P17" s="34">
        <f>(1/P16)-1</f>
        <v>0.9999999999999996</v>
      </c>
      <c r="Q17" s="25" t="s">
        <v>31</v>
      </c>
      <c r="R17" s="34">
        <f>(1/R16)-1</f>
        <v>0.9999999999999996</v>
      </c>
      <c r="S17" s="25" t="s">
        <v>31</v>
      </c>
      <c r="T17" s="34">
        <f>(1/T16)-1</f>
        <v>0.9999999999999996</v>
      </c>
    </row>
    <row r="18" spans="1:20" ht="14.25">
      <c r="A18" s="99" t="s">
        <v>104</v>
      </c>
      <c r="B18" s="76">
        <f>800/(B17+'DWZ-Berechnung'!E6)</f>
        <v>34.78260869565217</v>
      </c>
      <c r="C18" s="84" t="s">
        <v>32</v>
      </c>
      <c r="D18" s="47">
        <f>(-400)*LOG(D17,10)</f>
        <v>-7.690814269937222E-05</v>
      </c>
      <c r="E18" s="45" t="s">
        <v>33</v>
      </c>
      <c r="F18" s="47">
        <f>(-400)*LOG(F17,10)</f>
        <v>-1.5710386366569874E-06</v>
      </c>
      <c r="G18" s="45" t="s">
        <v>34</v>
      </c>
      <c r="H18" s="47">
        <f>(-400)*LOG(H17,10)</f>
        <v>-3.209227806054779E-08</v>
      </c>
      <c r="I18" s="45" t="s">
        <v>35</v>
      </c>
      <c r="J18" s="47">
        <f>(-400)*LOG(J17,10)</f>
        <v>-6.555883848603497E-10</v>
      </c>
      <c r="K18" s="45" t="s">
        <v>35</v>
      </c>
      <c r="L18" s="47">
        <f>(-400)*LOG(L17,10)</f>
        <v>-1.357773072906975E-11</v>
      </c>
      <c r="M18" s="45" t="s">
        <v>35</v>
      </c>
      <c r="N18" s="47">
        <f>(-400)*LOG(N17,10)</f>
        <v>-1.5429239464852586E-13</v>
      </c>
      <c r="O18" s="45" t="s">
        <v>35</v>
      </c>
      <c r="P18" s="47">
        <f>(-400)*LOG(P17,10)</f>
        <v>7.714619732426298E-14</v>
      </c>
      <c r="Q18" s="45" t="s">
        <v>35</v>
      </c>
      <c r="R18" s="47">
        <f>(-400)*LOG(R17,10)</f>
        <v>7.714619732426298E-14</v>
      </c>
      <c r="S18" s="45" t="s">
        <v>35</v>
      </c>
      <c r="T18" s="47">
        <f>(-400)*LOG(T17,10)</f>
        <v>7.714619732426298E-14</v>
      </c>
    </row>
    <row r="19" spans="1:20" ht="18">
      <c r="A19" s="106" t="s">
        <v>106</v>
      </c>
      <c r="B19" s="107">
        <f>('DWZ-Berechnung'!E7-Iteration!B15)*Iteration!B18</f>
        <v>-7.699458384867404E-06</v>
      </c>
      <c r="C19" s="86" t="s">
        <v>36</v>
      </c>
      <c r="D19" s="37">
        <f>B25+D18</f>
        <v>1999.9999230918572</v>
      </c>
      <c r="E19" s="46" t="s">
        <v>37</v>
      </c>
      <c r="F19" s="37">
        <f>D19+F18</f>
        <v>1999.9999215208186</v>
      </c>
      <c r="G19" s="46" t="s">
        <v>38</v>
      </c>
      <c r="H19" s="37">
        <f>F19+H18</f>
        <v>1999.9999214887264</v>
      </c>
      <c r="I19" s="46" t="s">
        <v>39</v>
      </c>
      <c r="J19" s="37">
        <f>H19+J18</f>
        <v>1999.9999214880709</v>
      </c>
      <c r="K19" s="46" t="s">
        <v>40</v>
      </c>
      <c r="L19" s="37">
        <f>J19+L18</f>
        <v>1999.9999214880572</v>
      </c>
      <c r="M19" s="46" t="s">
        <v>40</v>
      </c>
      <c r="N19" s="37">
        <f>L19+N18</f>
        <v>1999.999921488057</v>
      </c>
      <c r="O19" s="46" t="s">
        <v>40</v>
      </c>
      <c r="P19" s="37">
        <f>N19+P18</f>
        <v>1999.999921488057</v>
      </c>
      <c r="Q19" s="46" t="s">
        <v>40</v>
      </c>
      <c r="R19" s="37">
        <f>P19+R18</f>
        <v>1999.999921488057</v>
      </c>
      <c r="S19" s="46" t="s">
        <v>40</v>
      </c>
      <c r="T19" s="37">
        <f>R19+T18</f>
        <v>1999.999921488057</v>
      </c>
    </row>
    <row r="21" spans="1:8" ht="12.75">
      <c r="A21" s="108" t="s">
        <v>107</v>
      </c>
      <c r="B21" s="110">
        <f>'DWZ-Berechnung'!E7/'DWZ-Berechnung'!E6</f>
        <v>0.5</v>
      </c>
      <c r="G21" s="121" t="s">
        <v>112</v>
      </c>
      <c r="H21" s="122">
        <f>'DWZ-Berechnung'!E7-Iteration!B15</f>
        <v>-2.2135942856493784E-07</v>
      </c>
    </row>
    <row r="22" spans="1:3" ht="14.25">
      <c r="A22" s="39" t="s">
        <v>8</v>
      </c>
      <c r="B22" s="109">
        <f>(1/B21)-1</f>
        <v>1</v>
      </c>
      <c r="C22" t="s">
        <v>9</v>
      </c>
    </row>
    <row r="23" spans="1:3" ht="12.75">
      <c r="A23" s="39" t="s">
        <v>10</v>
      </c>
      <c r="B23" s="49">
        <f>SUM('DWZ-Berechnung'!E9:E17)</f>
        <v>4000</v>
      </c>
      <c r="C23" t="s">
        <v>11</v>
      </c>
    </row>
    <row r="24" spans="1:3" ht="14.25">
      <c r="A24" s="39" t="s">
        <v>12</v>
      </c>
      <c r="B24" s="41">
        <f>B23/'DWZ-Berechnung'!E6</f>
        <v>2000</v>
      </c>
      <c r="C24" t="s">
        <v>13</v>
      </c>
    </row>
    <row r="25" spans="1:3" ht="14.25">
      <c r="A25" s="39" t="s">
        <v>14</v>
      </c>
      <c r="B25" s="41">
        <f>B24+Tabellen!E15</f>
        <v>2000</v>
      </c>
      <c r="C25" t="s">
        <v>15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7"/>
  <sheetViews>
    <sheetView workbookViewId="0" topLeftCell="A19">
      <selection activeCell="A2" sqref="A2"/>
    </sheetView>
  </sheetViews>
  <sheetFormatPr defaultColWidth="11.421875" defaultRowHeight="12.75"/>
  <cols>
    <col min="1" max="1" width="5.8515625" style="115" customWidth="1"/>
    <col min="2" max="2" width="8.7109375" style="113" customWidth="1"/>
    <col min="3" max="3" width="5.57421875" style="113" bestFit="1" customWidth="1"/>
    <col min="4" max="4" width="5.00390625" style="0" customWidth="1"/>
    <col min="5" max="5" width="7.57421875" style="113" customWidth="1"/>
    <col min="6" max="6" width="6.57421875" style="113" bestFit="1" customWidth="1"/>
    <col min="7" max="7" width="5.140625" style="113" customWidth="1"/>
    <col min="8" max="8" width="4.7109375" style="0" customWidth="1"/>
    <col min="9" max="9" width="7.421875" style="0" customWidth="1"/>
    <col min="10" max="10" width="11.57421875" style="0" bestFit="1" customWidth="1"/>
  </cols>
  <sheetData>
    <row r="1" spans="1:12" ht="23.25">
      <c r="A1" s="8" t="s">
        <v>135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/>
      <c r="B2"/>
      <c r="C2"/>
      <c r="E2"/>
      <c r="F2"/>
      <c r="G2"/>
      <c r="H2" s="10"/>
      <c r="J2" s="10"/>
      <c r="L2" s="10" t="s">
        <v>0</v>
      </c>
    </row>
    <row r="3" ht="12.75">
      <c r="A3" s="123"/>
    </row>
    <row r="4" spans="1:12" ht="12.75">
      <c r="A4" s="127" t="s">
        <v>114</v>
      </c>
      <c r="B4" s="128"/>
      <c r="I4" s="188"/>
      <c r="J4" s="185">
        <f>'DWZ-Berechnung'!E9</f>
        <v>1950</v>
      </c>
      <c r="K4" s="190">
        <f>LOOKUP(J4,J15:J17,K15:K17)</f>
        <v>0</v>
      </c>
      <c r="L4" s="191">
        <f>J4+K4</f>
        <v>1950</v>
      </c>
    </row>
    <row r="5" spans="1:12" ht="12.75">
      <c r="A5" s="129" t="s">
        <v>115</v>
      </c>
      <c r="B5" s="130" t="s">
        <v>42</v>
      </c>
      <c r="I5" s="188"/>
      <c r="J5" s="185">
        <f>'DWZ-Berechnung'!E10</f>
        <v>2050</v>
      </c>
      <c r="K5" s="190">
        <f>LOOKUP(J5,J15:J17,K15:K17)</f>
        <v>0</v>
      </c>
      <c r="L5" s="191">
        <f aca="true" t="shared" si="0" ref="L5:L12">J5+K5</f>
        <v>2050</v>
      </c>
    </row>
    <row r="6" spans="1:12" ht="12.75">
      <c r="A6" s="131">
        <v>0</v>
      </c>
      <c r="B6" s="159">
        <v>5</v>
      </c>
      <c r="D6" s="108" t="s">
        <v>116</v>
      </c>
      <c r="E6" s="116">
        <f>LOOKUP('DWZ-Berechnung'!E5,A6:A11,B6:B11)</f>
        <v>5</v>
      </c>
      <c r="I6" s="188"/>
      <c r="J6" s="185">
        <f>'DWZ-Berechnung'!E11</f>
        <v>0</v>
      </c>
      <c r="K6" s="190">
        <f>LOOKUP(J6,J15:J17,K15:K17)</f>
        <v>5000</v>
      </c>
      <c r="L6" s="191">
        <f t="shared" si="0"/>
        <v>5000</v>
      </c>
    </row>
    <row r="7" spans="1:12" ht="12.75">
      <c r="A7" s="131">
        <v>20</v>
      </c>
      <c r="B7" s="159">
        <v>5</v>
      </c>
      <c r="I7" s="188"/>
      <c r="J7" s="185">
        <f>'DWZ-Berechnung'!E12</f>
        <v>0</v>
      </c>
      <c r="K7" s="190">
        <f>LOOKUP(J7,J15:J17,K15:K17)</f>
        <v>5000</v>
      </c>
      <c r="L7" s="191">
        <f t="shared" si="0"/>
        <v>5000</v>
      </c>
    </row>
    <row r="8" spans="1:12" ht="12.75">
      <c r="A8" s="131">
        <v>21</v>
      </c>
      <c r="B8" s="159">
        <v>10</v>
      </c>
      <c r="I8" s="188"/>
      <c r="J8" s="185">
        <f>'DWZ-Berechnung'!E13</f>
        <v>0</v>
      </c>
      <c r="K8" s="190">
        <f>LOOKUP(J8,J15:J17,K15:K17)</f>
        <v>5000</v>
      </c>
      <c r="L8" s="191">
        <f t="shared" si="0"/>
        <v>5000</v>
      </c>
    </row>
    <row r="9" spans="1:12" ht="12.75">
      <c r="A9" s="131">
        <v>25</v>
      </c>
      <c r="B9" s="159">
        <v>10</v>
      </c>
      <c r="I9" s="188"/>
      <c r="J9" s="185">
        <f>'DWZ-Berechnung'!E14</f>
        <v>0</v>
      </c>
      <c r="K9" s="190">
        <f>LOOKUP(J9,J15:J17,K15:K17)</f>
        <v>5000</v>
      </c>
      <c r="L9" s="191">
        <f t="shared" si="0"/>
        <v>5000</v>
      </c>
    </row>
    <row r="10" spans="1:12" ht="12.75">
      <c r="A10" s="131">
        <v>26</v>
      </c>
      <c r="B10" s="159">
        <v>15</v>
      </c>
      <c r="I10" s="188"/>
      <c r="J10" s="185">
        <f>'DWZ-Berechnung'!E15</f>
        <v>0</v>
      </c>
      <c r="K10" s="190">
        <f>LOOKUP(J10,J15:J17,K15:K17)</f>
        <v>5000</v>
      </c>
      <c r="L10" s="191">
        <f t="shared" si="0"/>
        <v>5000</v>
      </c>
    </row>
    <row r="11" spans="1:12" ht="12.75">
      <c r="A11" s="133">
        <v>125</v>
      </c>
      <c r="B11" s="160">
        <v>15</v>
      </c>
      <c r="I11" s="188"/>
      <c r="J11" s="185">
        <f>'DWZ-Berechnung'!E16</f>
        <v>0</v>
      </c>
      <c r="K11" s="190">
        <f>LOOKUP(J11,J15:J17,K15:K17)</f>
        <v>5000</v>
      </c>
      <c r="L11" s="191">
        <f t="shared" si="0"/>
        <v>5000</v>
      </c>
    </row>
    <row r="12" spans="1:12" ht="12.75">
      <c r="A12" s="135"/>
      <c r="B12" s="136"/>
      <c r="I12" s="188"/>
      <c r="J12" s="185">
        <f>'DWZ-Berechnung'!E17</f>
        <v>0</v>
      </c>
      <c r="K12" s="190">
        <f>LOOKUP(J11,J15:J17,K15:K17)</f>
        <v>5000</v>
      </c>
      <c r="L12" s="191">
        <f t="shared" si="0"/>
        <v>5000</v>
      </c>
    </row>
    <row r="13" spans="1:6" ht="12.75">
      <c r="A13" s="152" t="s">
        <v>120</v>
      </c>
      <c r="B13" s="153"/>
      <c r="C13" s="125"/>
      <c r="D13" s="137"/>
      <c r="E13" s="125"/>
      <c r="F13" s="125"/>
    </row>
    <row r="14" spans="1:11" ht="12.75">
      <c r="A14" s="49" t="s">
        <v>44</v>
      </c>
      <c r="B14" s="49" t="s">
        <v>46</v>
      </c>
      <c r="D14" s="70" t="s">
        <v>107</v>
      </c>
      <c r="E14" s="110">
        <f>'DWZ-Berechnung'!E7/'DWZ-Berechnung'!E6</f>
        <v>0.5</v>
      </c>
      <c r="J14" s="164" t="s">
        <v>132</v>
      </c>
      <c r="K14" s="164" t="s">
        <v>133</v>
      </c>
    </row>
    <row r="15" spans="1:11" ht="12.75">
      <c r="A15" s="111">
        <v>0</v>
      </c>
      <c r="B15" s="155">
        <v>-677</v>
      </c>
      <c r="D15" s="108" t="s">
        <v>1</v>
      </c>
      <c r="E15" s="171">
        <f>LOOKUP(E14,A15:A18,B15:B18)</f>
        <v>0</v>
      </c>
      <c r="J15" s="186">
        <v>0</v>
      </c>
      <c r="K15" s="187">
        <v>5000</v>
      </c>
    </row>
    <row r="16" spans="1:11" ht="12.75">
      <c r="A16" s="111">
        <v>0.01</v>
      </c>
      <c r="B16" s="156">
        <f>(-400)*LOG(Iteration!B22,10)</f>
        <v>0</v>
      </c>
      <c r="J16" s="144">
        <v>1</v>
      </c>
      <c r="K16" s="143">
        <v>0</v>
      </c>
    </row>
    <row r="17" spans="1:11" ht="12.75">
      <c r="A17" s="111">
        <v>0.99</v>
      </c>
      <c r="B17" s="156">
        <f>(-400)*LOG(Iteration!B22,10)</f>
        <v>0</v>
      </c>
      <c r="J17" s="147">
        <v>3000</v>
      </c>
      <c r="K17" s="189">
        <v>0</v>
      </c>
    </row>
    <row r="18" spans="1:2" ht="12.75">
      <c r="A18" s="111">
        <v>1</v>
      </c>
      <c r="B18" s="155">
        <v>677</v>
      </c>
    </row>
    <row r="19" spans="1:2" ht="12.75">
      <c r="A19" s="111"/>
      <c r="B19" s="155"/>
    </row>
    <row r="20" spans="1:9" ht="14.25">
      <c r="A20" s="162" t="s">
        <v>42</v>
      </c>
      <c r="B20" s="163" t="s">
        <v>122</v>
      </c>
      <c r="D20" s="164" t="s">
        <v>126</v>
      </c>
      <c r="E20" s="164" t="s">
        <v>125</v>
      </c>
      <c r="G20" s="119"/>
      <c r="H20" s="150" t="s">
        <v>123</v>
      </c>
      <c r="I20" s="116">
        <f>LOOKUP('DWZ-Berechnung'!E5,A21:A24,B21:B24)</f>
        <v>1</v>
      </c>
    </row>
    <row r="21" spans="1:9" ht="12.75">
      <c r="A21" s="154">
        <v>0</v>
      </c>
      <c r="B21" s="155">
        <v>1</v>
      </c>
      <c r="D21" s="114">
        <v>0</v>
      </c>
      <c r="E21" s="120">
        <v>1</v>
      </c>
      <c r="G21" s="126"/>
      <c r="H21" s="120" t="s">
        <v>127</v>
      </c>
      <c r="I21" s="116">
        <f>LOOKUP('DWZ-Berechnung'!E4,D21:D24,E21:E24)</f>
        <v>0</v>
      </c>
    </row>
    <row r="22" spans="1:8" ht="12.75">
      <c r="A22" s="154">
        <v>20</v>
      </c>
      <c r="B22" s="155">
        <v>1</v>
      </c>
      <c r="D22" s="126">
        <v>1299</v>
      </c>
      <c r="E22" s="120">
        <v>1</v>
      </c>
      <c r="G22" s="126"/>
      <c r="H22" s="120"/>
    </row>
    <row r="23" spans="1:5" ht="12.75">
      <c r="A23" s="154">
        <v>21</v>
      </c>
      <c r="B23" s="155">
        <v>0</v>
      </c>
      <c r="D23" s="114">
        <v>1300</v>
      </c>
      <c r="E23" s="120">
        <v>0</v>
      </c>
    </row>
    <row r="24" spans="1:5" ht="12.75">
      <c r="A24" s="154">
        <v>125</v>
      </c>
      <c r="B24" s="155">
        <v>0</v>
      </c>
      <c r="D24" s="114">
        <v>3000</v>
      </c>
      <c r="E24" s="120">
        <v>0</v>
      </c>
    </row>
    <row r="25" spans="1:2" ht="12" customHeight="1">
      <c r="A25" s="135"/>
      <c r="B25" s="136"/>
    </row>
    <row r="26" spans="1:6" ht="12.75">
      <c r="A26" s="127" t="s">
        <v>118</v>
      </c>
      <c r="B26" s="138"/>
      <c r="C26" s="138"/>
      <c r="D26" s="139"/>
      <c r="E26" s="138"/>
      <c r="F26" s="140"/>
    </row>
    <row r="27" spans="1:7" ht="12.75">
      <c r="A27" s="141" t="s">
        <v>113</v>
      </c>
      <c r="B27" s="49" t="s">
        <v>108</v>
      </c>
      <c r="C27" s="49" t="s">
        <v>109</v>
      </c>
      <c r="D27" s="5"/>
      <c r="E27" s="142"/>
      <c r="F27" s="143"/>
      <c r="G27" s="114"/>
    </row>
    <row r="28" spans="1:10" ht="12.75">
      <c r="A28" s="144">
        <v>-9</v>
      </c>
      <c r="B28" s="155">
        <v>1</v>
      </c>
      <c r="C28" s="155">
        <f>(2.718281828^((1300-'DWZ-Berechnung'!E4)/150))-1</f>
        <v>-0.990596437441094</v>
      </c>
      <c r="D28" s="5"/>
      <c r="E28" s="136"/>
      <c r="F28" s="132"/>
      <c r="J28" s="117"/>
    </row>
    <row r="29" spans="1:6" ht="12.75">
      <c r="A29" s="144">
        <v>-0.001</v>
      </c>
      <c r="B29" s="156">
        <v>1</v>
      </c>
      <c r="C29" s="155">
        <f>(2.718281828^((1300-'DWZ-Berechnung'!E4)/150))-1</f>
        <v>-0.990596437441094</v>
      </c>
      <c r="D29" s="5"/>
      <c r="E29" s="136"/>
      <c r="F29" s="145"/>
    </row>
    <row r="30" spans="1:6" ht="12.75">
      <c r="A30" s="144">
        <v>0</v>
      </c>
      <c r="B30" s="157">
        <f>'DWZ-Berechnung'!E4/2000</f>
        <v>1</v>
      </c>
      <c r="C30" s="155">
        <f>(2.718281828^((1300-'DWZ-Berechnung'!E4)/150))-1</f>
        <v>-0.990596437441094</v>
      </c>
      <c r="D30" s="5"/>
      <c r="E30" s="136"/>
      <c r="F30" s="146"/>
    </row>
    <row r="31" spans="1:6" ht="12.75">
      <c r="A31" s="144">
        <v>0.001</v>
      </c>
      <c r="B31" s="155">
        <f>'DWZ-Berechnung'!E4/2000</f>
        <v>1</v>
      </c>
      <c r="C31" s="155">
        <v>0</v>
      </c>
      <c r="D31" s="5"/>
      <c r="E31" s="136"/>
      <c r="F31" s="132"/>
    </row>
    <row r="32" spans="1:6" ht="12.75">
      <c r="A32" s="147">
        <v>9</v>
      </c>
      <c r="B32" s="158">
        <f>'DWZ-Berechnung'!E4/2000</f>
        <v>1</v>
      </c>
      <c r="C32" s="158">
        <v>0</v>
      </c>
      <c r="D32" s="149"/>
      <c r="E32" s="148"/>
      <c r="F32" s="134"/>
    </row>
    <row r="33" spans="1:3" ht="12.75">
      <c r="A33" s="123"/>
      <c r="B33" s="123"/>
      <c r="C33" s="124"/>
    </row>
    <row r="34" spans="1:3" ht="14.25">
      <c r="A34" s="165" t="s">
        <v>124</v>
      </c>
      <c r="B34" s="164">
        <f>LOOKUP(Iteration!H21,A28:A30,B28:B30)</f>
        <v>1</v>
      </c>
      <c r="C34" s="124"/>
    </row>
    <row r="35" spans="1:6" ht="14.25">
      <c r="A35" s="120" t="s">
        <v>121</v>
      </c>
      <c r="B35" s="110">
        <f>LOOKUP(Iteration!H21,A28:A30,C28:C30)</f>
        <v>-0.990596437441094</v>
      </c>
      <c r="C35" s="124"/>
      <c r="F35" s="118"/>
    </row>
    <row r="36" spans="1:3" ht="12.75">
      <c r="A36" s="123"/>
      <c r="B36" s="123"/>
      <c r="C36" s="124"/>
    </row>
    <row r="37" spans="1:9" ht="14.25">
      <c r="A37" s="166" t="s">
        <v>122</v>
      </c>
      <c r="B37" s="167" t="s">
        <v>110</v>
      </c>
      <c r="C37" s="124"/>
      <c r="D37" s="166" t="s">
        <v>125</v>
      </c>
      <c r="E37" s="167" t="s">
        <v>111</v>
      </c>
      <c r="H37" s="39" t="s">
        <v>119</v>
      </c>
      <c r="I37" s="172">
        <f>LOOKUP(I20,A38:A39,B38:B39)</f>
        <v>1</v>
      </c>
    </row>
    <row r="38" spans="1:9" ht="14.25">
      <c r="A38" s="144">
        <v>0</v>
      </c>
      <c r="B38" s="159">
        <v>1</v>
      </c>
      <c r="C38" s="124"/>
      <c r="D38" s="131">
        <v>0</v>
      </c>
      <c r="E38" s="168">
        <v>0</v>
      </c>
      <c r="H38" s="39" t="s">
        <v>128</v>
      </c>
      <c r="I38" s="172">
        <f>LOOKUP(I21,D38:D39,E38:E39)</f>
        <v>0</v>
      </c>
    </row>
    <row r="39" spans="1:5" ht="12.75">
      <c r="A39" s="147">
        <v>1</v>
      </c>
      <c r="B39" s="160">
        <f>B34</f>
        <v>1</v>
      </c>
      <c r="C39" s="124"/>
      <c r="D39" s="147">
        <v>1</v>
      </c>
      <c r="E39" s="169">
        <f>B35</f>
        <v>-0.990596437441094</v>
      </c>
    </row>
    <row r="40" spans="1:3" ht="12.75">
      <c r="A40" s="123"/>
      <c r="B40" s="123"/>
      <c r="C40" s="124"/>
    </row>
    <row r="41" spans="1:3" ht="14.25">
      <c r="A41" s="166" t="s">
        <v>126</v>
      </c>
      <c r="B41" s="167" t="s">
        <v>129</v>
      </c>
      <c r="C41" s="124"/>
    </row>
    <row r="42" spans="1:5" ht="14.25">
      <c r="A42" s="131">
        <v>0</v>
      </c>
      <c r="B42" s="173">
        <f>Iteration!T19</f>
        <v>1999.999921488057</v>
      </c>
      <c r="C42" s="124"/>
      <c r="D42" s="108" t="s">
        <v>130</v>
      </c>
      <c r="E42" s="171">
        <f>LOOKUP('DWZ-Berechnung'!E4,A42:A44,B42:B44)</f>
        <v>1999.9999923005416</v>
      </c>
    </row>
    <row r="43" spans="1:3" ht="12.75">
      <c r="A43" s="131">
        <v>1</v>
      </c>
      <c r="B43" s="173">
        <f>'DWZ-Berechnung'!E4+Iteration!B19</f>
        <v>1999.9999923005416</v>
      </c>
      <c r="C43" s="124"/>
    </row>
    <row r="44" spans="1:3" ht="12.75">
      <c r="A44" s="133">
        <v>3000</v>
      </c>
      <c r="B44" s="174">
        <f>'DWZ-Berechnung'!E4+Iteration!B19</f>
        <v>1999.9999923005416</v>
      </c>
      <c r="C44" s="124"/>
    </row>
    <row r="45" spans="1:3" ht="12.75">
      <c r="A45" s="123"/>
      <c r="B45" s="123"/>
      <c r="C45" s="124"/>
    </row>
    <row r="46" spans="1:3" ht="12.75">
      <c r="A46" s="123"/>
      <c r="B46" s="123"/>
      <c r="C46" s="124"/>
    </row>
    <row r="47" spans="1:3" ht="12.75">
      <c r="A47" s="123"/>
      <c r="B47" s="123"/>
      <c r="C47" s="124"/>
    </row>
    <row r="48" spans="1:3" ht="12.75">
      <c r="A48" s="123"/>
      <c r="B48" s="123"/>
      <c r="C48" s="124"/>
    </row>
    <row r="49" spans="1:3" ht="12.75">
      <c r="A49" s="123"/>
      <c r="B49" s="123"/>
      <c r="C49" s="124"/>
    </row>
    <row r="50" spans="1:3" ht="12.75">
      <c r="A50" s="123"/>
      <c r="B50" s="123"/>
      <c r="C50" s="124"/>
    </row>
    <row r="51" spans="1:3" ht="12.75">
      <c r="A51" s="123"/>
      <c r="B51" s="123"/>
      <c r="C51" s="124"/>
    </row>
    <row r="52" spans="1:3" ht="12.75">
      <c r="A52" s="123"/>
      <c r="B52" s="123"/>
      <c r="C52" s="124"/>
    </row>
    <row r="53" spans="1:3" ht="12.75">
      <c r="A53" s="123"/>
      <c r="B53" s="123"/>
      <c r="C53" s="124"/>
    </row>
    <row r="54" spans="1:3" ht="12.75">
      <c r="A54" s="123"/>
      <c r="B54" s="123"/>
      <c r="C54" s="124"/>
    </row>
    <row r="55" spans="1:3" ht="12.75">
      <c r="A55" s="123"/>
      <c r="B55" s="123"/>
      <c r="C55" s="124"/>
    </row>
    <row r="56" spans="1:3" ht="12.75">
      <c r="A56" s="123"/>
      <c r="B56" s="123"/>
      <c r="C56" s="124"/>
    </row>
    <row r="57" spans="1:3" ht="12.75">
      <c r="A57" s="123"/>
      <c r="B57" s="123"/>
      <c r="C57" s="124"/>
    </row>
    <row r="58" spans="1:3" ht="12.75">
      <c r="A58" s="123"/>
      <c r="B58" s="123"/>
      <c r="C58" s="124"/>
    </row>
    <row r="59" spans="1:3" ht="12.75">
      <c r="A59" s="123"/>
      <c r="B59" s="123"/>
      <c r="C59" s="124"/>
    </row>
    <row r="60" spans="1:3" ht="12.75">
      <c r="A60" s="123"/>
      <c r="B60" s="123"/>
      <c r="C60" s="124"/>
    </row>
    <row r="61" spans="1:3" ht="12.75">
      <c r="A61" s="123"/>
      <c r="B61" s="123"/>
      <c r="C61" s="124"/>
    </row>
    <row r="62" spans="1:3" ht="12.75">
      <c r="A62" s="123"/>
      <c r="B62" s="123"/>
      <c r="C62" s="124"/>
    </row>
    <row r="63" spans="1:3" ht="12.75">
      <c r="A63" s="123"/>
      <c r="B63" s="123"/>
      <c r="C63" s="124"/>
    </row>
    <row r="64" spans="1:3" ht="12.75">
      <c r="A64" s="123"/>
      <c r="B64" s="123"/>
      <c r="C64" s="124"/>
    </row>
    <row r="65" spans="1:3" ht="12.75">
      <c r="A65" s="123"/>
      <c r="B65" s="123"/>
      <c r="C65" s="124"/>
    </row>
    <row r="66" spans="1:3" ht="12.75">
      <c r="A66" s="123"/>
      <c r="B66" s="123"/>
      <c r="C66" s="124"/>
    </row>
    <row r="67" spans="1:3" ht="12.75">
      <c r="A67" s="123"/>
      <c r="B67" s="123"/>
      <c r="C67" s="124"/>
    </row>
    <row r="68" spans="1:3" ht="12.75">
      <c r="A68" s="123"/>
      <c r="B68" s="123"/>
      <c r="C68" s="124"/>
    </row>
    <row r="69" spans="1:3" ht="12.75">
      <c r="A69" s="123"/>
      <c r="B69" s="123"/>
      <c r="C69" s="124"/>
    </row>
    <row r="70" spans="1:3" ht="12.75">
      <c r="A70" s="123"/>
      <c r="B70" s="123"/>
      <c r="C70" s="124"/>
    </row>
    <row r="71" spans="1:3" ht="12.75">
      <c r="A71" s="123"/>
      <c r="B71" s="123"/>
      <c r="C71" s="124"/>
    </row>
    <row r="72" spans="1:3" ht="12.75">
      <c r="A72" s="123"/>
      <c r="B72" s="123"/>
      <c r="C72" s="124"/>
    </row>
    <row r="73" spans="1:3" ht="12.75">
      <c r="A73" s="123"/>
      <c r="B73" s="123"/>
      <c r="C73" s="124"/>
    </row>
    <row r="74" spans="1:3" ht="12.75">
      <c r="A74" s="123"/>
      <c r="B74" s="123"/>
      <c r="C74" s="124"/>
    </row>
    <row r="75" spans="1:3" ht="12.75">
      <c r="A75" s="123"/>
      <c r="B75" s="123"/>
      <c r="C75" s="124"/>
    </row>
    <row r="76" spans="1:3" ht="12.75">
      <c r="A76" s="123"/>
      <c r="B76" s="123"/>
      <c r="C76" s="124"/>
    </row>
    <row r="77" spans="1:3" ht="12.75">
      <c r="A77" s="123"/>
      <c r="B77" s="123"/>
      <c r="C77" s="124"/>
    </row>
    <row r="78" spans="1:3" ht="12.75">
      <c r="A78" s="123"/>
      <c r="B78" s="123"/>
      <c r="C78" s="124"/>
    </row>
    <row r="79" spans="1:3" ht="12.75">
      <c r="A79" s="123"/>
      <c r="B79" s="123"/>
      <c r="C79" s="124"/>
    </row>
    <row r="80" spans="1:3" ht="12.75">
      <c r="A80" s="123"/>
      <c r="B80" s="123"/>
      <c r="C80" s="124"/>
    </row>
    <row r="81" spans="1:3" ht="12.75">
      <c r="A81" s="123"/>
      <c r="B81" s="123"/>
      <c r="C81" s="124"/>
    </row>
    <row r="82" spans="1:3" ht="12.75">
      <c r="A82" s="123"/>
      <c r="B82" s="123"/>
      <c r="C82" s="124"/>
    </row>
    <row r="83" spans="1:3" ht="12.75">
      <c r="A83" s="123"/>
      <c r="B83" s="123"/>
      <c r="C83" s="124"/>
    </row>
    <row r="84" spans="1:3" ht="12.75">
      <c r="A84" s="123"/>
      <c r="B84" s="123"/>
      <c r="C84" s="124"/>
    </row>
    <row r="85" spans="1:3" ht="12.75">
      <c r="A85" s="123"/>
      <c r="B85" s="123"/>
      <c r="C85" s="124"/>
    </row>
    <row r="86" spans="1:3" ht="12.75">
      <c r="A86" s="123"/>
      <c r="B86" s="123"/>
      <c r="C86" s="124"/>
    </row>
    <row r="87" spans="1:3" ht="12.75">
      <c r="A87" s="123"/>
      <c r="B87" s="123"/>
      <c r="C87" s="124"/>
    </row>
    <row r="88" spans="1:3" ht="12.75">
      <c r="A88" s="123"/>
      <c r="B88" s="123"/>
      <c r="C88" s="124"/>
    </row>
    <row r="89" spans="1:3" ht="12.75">
      <c r="A89" s="123"/>
      <c r="B89" s="123"/>
      <c r="C89" s="124"/>
    </row>
    <row r="90" spans="1:3" ht="12.75">
      <c r="A90" s="123"/>
      <c r="B90" s="123"/>
      <c r="C90" s="124"/>
    </row>
    <row r="91" spans="1:3" ht="12.75">
      <c r="A91" s="123"/>
      <c r="B91" s="123"/>
      <c r="C91" s="124"/>
    </row>
    <row r="92" spans="1:3" ht="12.75">
      <c r="A92" s="123"/>
      <c r="B92" s="123"/>
      <c r="C92" s="124"/>
    </row>
    <row r="93" spans="1:3" ht="12.75">
      <c r="A93" s="123"/>
      <c r="B93" s="123"/>
      <c r="C93" s="124"/>
    </row>
    <row r="94" spans="1:3" ht="12.75">
      <c r="A94" s="123"/>
      <c r="B94" s="123"/>
      <c r="C94" s="124"/>
    </row>
    <row r="95" spans="1:3" ht="12.75">
      <c r="A95" s="123"/>
      <c r="B95" s="123"/>
      <c r="C95" s="124"/>
    </row>
    <row r="96" spans="1:3" ht="12.75">
      <c r="A96" s="123"/>
      <c r="B96" s="123"/>
      <c r="C96" s="124"/>
    </row>
    <row r="97" spans="1:3" ht="12.75">
      <c r="A97" s="123"/>
      <c r="B97" s="123"/>
      <c r="C97" s="124"/>
    </row>
    <row r="98" spans="1:3" ht="12.75">
      <c r="A98" s="123"/>
      <c r="B98" s="123"/>
      <c r="C98" s="124"/>
    </row>
    <row r="99" spans="1:3" ht="12.75">
      <c r="A99" s="123"/>
      <c r="B99" s="123"/>
      <c r="C99" s="124"/>
    </row>
    <row r="100" spans="1:3" ht="12.75">
      <c r="A100" s="123"/>
      <c r="B100" s="123"/>
      <c r="C100" s="124"/>
    </row>
    <row r="101" spans="1:3" ht="12.75">
      <c r="A101" s="123"/>
      <c r="B101" s="123"/>
      <c r="C101" s="124"/>
    </row>
    <row r="102" spans="1:3" ht="12.75">
      <c r="A102" s="123"/>
      <c r="B102" s="123"/>
      <c r="C102" s="124"/>
    </row>
    <row r="103" spans="1:3" ht="12.75">
      <c r="A103" s="123"/>
      <c r="B103" s="123"/>
      <c r="C103" s="124"/>
    </row>
    <row r="104" spans="1:3" ht="12.75">
      <c r="A104" s="123"/>
      <c r="B104" s="123"/>
      <c r="C104" s="124"/>
    </row>
    <row r="105" spans="1:3" ht="12.75">
      <c r="A105" s="123"/>
      <c r="B105" s="123"/>
      <c r="C105" s="124"/>
    </row>
    <row r="106" spans="1:3" ht="12.75">
      <c r="A106" s="123"/>
      <c r="B106" s="123"/>
      <c r="C106" s="124"/>
    </row>
    <row r="107" spans="1:3" ht="12.75">
      <c r="A107" s="123"/>
      <c r="B107" s="123"/>
      <c r="C107" s="124"/>
    </row>
    <row r="108" spans="1:3" ht="12.75">
      <c r="A108" s="123"/>
      <c r="B108" s="123"/>
      <c r="C108" s="124"/>
    </row>
    <row r="109" spans="1:3" ht="12.75">
      <c r="A109" s="123"/>
      <c r="B109" s="123"/>
      <c r="C109" s="124"/>
    </row>
    <row r="110" spans="1:3" ht="12.75">
      <c r="A110" s="123"/>
      <c r="B110" s="123"/>
      <c r="C110" s="124"/>
    </row>
    <row r="111" spans="1:3" ht="12.75">
      <c r="A111" s="123"/>
      <c r="B111" s="123"/>
      <c r="C111" s="124"/>
    </row>
    <row r="112" spans="1:3" ht="12.75">
      <c r="A112" s="123"/>
      <c r="B112" s="123"/>
      <c r="C112" s="124"/>
    </row>
    <row r="113" spans="1:3" ht="12.75">
      <c r="A113" s="123"/>
      <c r="B113" s="123"/>
      <c r="C113" s="124"/>
    </row>
    <row r="114" spans="1:3" ht="12.75">
      <c r="A114" s="123"/>
      <c r="B114" s="123"/>
      <c r="C114" s="124"/>
    </row>
    <row r="115" spans="1:3" ht="12.75">
      <c r="A115" s="123"/>
      <c r="B115" s="123"/>
      <c r="C115" s="124"/>
    </row>
    <row r="116" spans="1:3" ht="12.75">
      <c r="A116" s="123"/>
      <c r="B116" s="123"/>
      <c r="C116" s="124"/>
    </row>
    <row r="117" spans="1:3" ht="12.75">
      <c r="A117" s="123"/>
      <c r="B117" s="123"/>
      <c r="C117" s="124"/>
    </row>
    <row r="118" spans="1:3" ht="12.75">
      <c r="A118" s="123"/>
      <c r="B118" s="123"/>
      <c r="C118" s="124"/>
    </row>
    <row r="119" spans="1:3" ht="12.75">
      <c r="A119" s="123"/>
      <c r="B119" s="123"/>
      <c r="C119" s="123"/>
    </row>
    <row r="120" spans="1:3" ht="12.75">
      <c r="A120" s="123"/>
      <c r="B120" s="123"/>
      <c r="C120" s="123"/>
    </row>
    <row r="121" spans="1:3" ht="12.75">
      <c r="A121" s="123"/>
      <c r="B121" s="123"/>
      <c r="C121" s="123"/>
    </row>
    <row r="122" spans="1:3" ht="12.75">
      <c r="A122" s="123"/>
      <c r="B122" s="123"/>
      <c r="C122" s="123"/>
    </row>
    <row r="123" spans="1:3" ht="12.75">
      <c r="A123" s="123"/>
      <c r="B123" s="123"/>
      <c r="C123" s="123"/>
    </row>
    <row r="124" spans="1:3" ht="12.75">
      <c r="A124" s="123"/>
      <c r="B124" s="123"/>
      <c r="C124" s="123"/>
    </row>
    <row r="125" spans="1:3" ht="12.75">
      <c r="A125" s="123"/>
      <c r="B125" s="123"/>
      <c r="C125" s="123"/>
    </row>
    <row r="126" spans="1:3" ht="12.75">
      <c r="A126" s="123"/>
      <c r="B126" s="123"/>
      <c r="C126" s="123"/>
    </row>
    <row r="127" spans="1:3" ht="12.75">
      <c r="A127" s="123"/>
      <c r="B127" s="123"/>
      <c r="C127" s="123"/>
    </row>
    <row r="128" spans="1:3" ht="12.75">
      <c r="A128" s="123"/>
      <c r="B128" s="123"/>
      <c r="C128" s="123"/>
    </row>
    <row r="129" spans="1:3" ht="12.75">
      <c r="A129" s="123"/>
      <c r="B129" s="123"/>
      <c r="C129" s="123"/>
    </row>
    <row r="130" spans="1:3" ht="12.75">
      <c r="A130" s="123"/>
      <c r="B130" s="123"/>
      <c r="C130" s="123"/>
    </row>
    <row r="131" spans="1:3" ht="12.75">
      <c r="A131" s="123"/>
      <c r="B131" s="123"/>
      <c r="C131" s="123"/>
    </row>
    <row r="132" spans="1:3" ht="12.75">
      <c r="A132" s="123"/>
      <c r="B132" s="123"/>
      <c r="C132" s="123"/>
    </row>
    <row r="133" spans="1:3" ht="12.75">
      <c r="A133" s="123"/>
      <c r="B133" s="123"/>
      <c r="C133" s="123"/>
    </row>
    <row r="134" spans="1:3" ht="12.75">
      <c r="A134" s="123"/>
      <c r="B134" s="123"/>
      <c r="C134" s="123"/>
    </row>
    <row r="135" spans="1:3" ht="12.75">
      <c r="A135" s="123"/>
      <c r="B135" s="123"/>
      <c r="C135" s="123"/>
    </row>
    <row r="136" spans="1:3" ht="12.75">
      <c r="A136" s="123"/>
      <c r="B136" s="123"/>
      <c r="C136" s="123"/>
    </row>
    <row r="137" spans="1:3" ht="12.75">
      <c r="A137" s="123"/>
      <c r="B137" s="123"/>
      <c r="C137" s="123"/>
    </row>
    <row r="138" spans="1:3" ht="12.75">
      <c r="A138" s="123"/>
      <c r="B138" s="123"/>
      <c r="C138" s="123"/>
    </row>
    <row r="139" spans="1:3" ht="12.75">
      <c r="A139" s="123"/>
      <c r="B139" s="123"/>
      <c r="C139" s="123"/>
    </row>
    <row r="140" spans="1:3" ht="12.75">
      <c r="A140" s="123"/>
      <c r="B140" s="123"/>
      <c r="C140" s="123"/>
    </row>
    <row r="141" spans="1:3" ht="12.75">
      <c r="A141" s="123"/>
      <c r="B141" s="123"/>
      <c r="C141" s="123"/>
    </row>
    <row r="142" spans="1:3" ht="12.75">
      <c r="A142" s="123"/>
      <c r="B142" s="123"/>
      <c r="C142" s="123"/>
    </row>
    <row r="143" spans="1:3" ht="12.75">
      <c r="A143" s="123"/>
      <c r="B143" s="123"/>
      <c r="C143" s="123"/>
    </row>
    <row r="144" spans="1:3" ht="12.75">
      <c r="A144" s="123"/>
      <c r="B144" s="123"/>
      <c r="C144" s="123"/>
    </row>
    <row r="145" spans="1:3" ht="12.75">
      <c r="A145" s="123"/>
      <c r="B145" s="123"/>
      <c r="C145" s="123"/>
    </row>
    <row r="146" spans="1:3" ht="12.75">
      <c r="A146" s="123"/>
      <c r="B146" s="123"/>
      <c r="C146" s="123"/>
    </row>
    <row r="147" spans="1:3" ht="12.75">
      <c r="A147" s="123"/>
      <c r="B147" s="123"/>
      <c r="C147" s="123"/>
    </row>
    <row r="148" spans="1:3" ht="12.75">
      <c r="A148" s="123"/>
      <c r="B148" s="123"/>
      <c r="C148" s="123"/>
    </row>
    <row r="149" spans="1:3" ht="12.75">
      <c r="A149" s="123"/>
      <c r="B149" s="123"/>
      <c r="C149" s="123"/>
    </row>
    <row r="150" spans="1:3" ht="12.75">
      <c r="A150" s="123"/>
      <c r="B150" s="123"/>
      <c r="C150" s="123"/>
    </row>
    <row r="151" spans="1:3" ht="12.75">
      <c r="A151" s="123"/>
      <c r="B151" s="123"/>
      <c r="C151" s="123"/>
    </row>
    <row r="152" spans="1:3" ht="12.75">
      <c r="A152" s="123"/>
      <c r="B152" s="123"/>
      <c r="C152" s="123"/>
    </row>
    <row r="153" spans="1:3" ht="12.75">
      <c r="A153" s="123"/>
      <c r="B153" s="123"/>
      <c r="C153" s="123"/>
    </row>
    <row r="154" spans="1:3" ht="12.75">
      <c r="A154" s="123"/>
      <c r="B154" s="123"/>
      <c r="C154" s="123"/>
    </row>
    <row r="155" spans="1:3" ht="12.75">
      <c r="A155" s="123"/>
      <c r="B155" s="123"/>
      <c r="C155" s="123"/>
    </row>
    <row r="156" spans="1:3" ht="12.75">
      <c r="A156" s="123"/>
      <c r="B156" s="123"/>
      <c r="C156" s="123"/>
    </row>
    <row r="157" spans="1:3" ht="12.75">
      <c r="A157" s="123"/>
      <c r="B157" s="123"/>
      <c r="C157" s="123"/>
    </row>
    <row r="158" spans="1:3" ht="12.75">
      <c r="A158" s="123"/>
      <c r="B158" s="123"/>
      <c r="C158" s="123"/>
    </row>
    <row r="159" spans="1:3" ht="12.75">
      <c r="A159" s="123"/>
      <c r="B159" s="123"/>
      <c r="C159" s="123"/>
    </row>
    <row r="160" spans="1:3" ht="12.75">
      <c r="A160" s="123"/>
      <c r="B160" s="123"/>
      <c r="C160" s="123"/>
    </row>
    <row r="161" spans="1:3" ht="12.75">
      <c r="A161" s="123"/>
      <c r="B161" s="123"/>
      <c r="C161" s="123"/>
    </row>
    <row r="162" spans="1:3" ht="12.75">
      <c r="A162" s="123"/>
      <c r="B162" s="123"/>
      <c r="C162" s="123"/>
    </row>
    <row r="163" spans="1:3" ht="12.75">
      <c r="A163" s="123"/>
      <c r="B163" s="123"/>
      <c r="C163" s="123"/>
    </row>
    <row r="164" spans="1:3" ht="12.75">
      <c r="A164" s="123"/>
      <c r="B164" s="123"/>
      <c r="C164" s="123"/>
    </row>
    <row r="165" spans="1:3" ht="12.75">
      <c r="A165" s="123"/>
      <c r="B165" s="123"/>
      <c r="C165" s="123"/>
    </row>
    <row r="166" spans="1:3" ht="12.75">
      <c r="A166" s="123"/>
      <c r="B166" s="123"/>
      <c r="C166" s="123"/>
    </row>
    <row r="167" spans="1:3" ht="12.75">
      <c r="A167" s="123"/>
      <c r="B167" s="123"/>
      <c r="C167" s="123"/>
    </row>
    <row r="168" spans="1:3" ht="12.75">
      <c r="A168" s="123"/>
      <c r="B168" s="123"/>
      <c r="C168" s="123"/>
    </row>
    <row r="169" spans="1:3" ht="12.75">
      <c r="A169" s="123"/>
      <c r="B169" s="123"/>
      <c r="C169" s="123"/>
    </row>
    <row r="170" spans="1:3" ht="12.75">
      <c r="A170" s="123"/>
      <c r="B170" s="123"/>
      <c r="C170" s="123"/>
    </row>
    <row r="171" spans="1:3" ht="12.75">
      <c r="A171" s="123"/>
      <c r="B171" s="123"/>
      <c r="C171" s="123"/>
    </row>
    <row r="172" spans="1:3" ht="12.75">
      <c r="A172" s="123"/>
      <c r="B172" s="123"/>
      <c r="C172" s="123"/>
    </row>
    <row r="173" spans="1:3" ht="12.75">
      <c r="A173" s="123"/>
      <c r="B173" s="123"/>
      <c r="C173" s="123"/>
    </row>
    <row r="174" spans="1:3" ht="12.75">
      <c r="A174" s="123"/>
      <c r="B174" s="123"/>
      <c r="C174" s="123"/>
    </row>
    <row r="175" spans="1:3" ht="12.75">
      <c r="A175" s="123"/>
      <c r="B175" s="123"/>
      <c r="C175" s="123"/>
    </row>
    <row r="176" spans="1:3" ht="12.75">
      <c r="A176" s="123"/>
      <c r="B176" s="123"/>
      <c r="C176" s="123"/>
    </row>
    <row r="177" spans="1:3" ht="12.75">
      <c r="A177" s="123"/>
      <c r="B177" s="123"/>
      <c r="C177" s="123"/>
    </row>
    <row r="178" spans="1:3" ht="12.75">
      <c r="A178" s="123"/>
      <c r="B178" s="123"/>
      <c r="C178" s="123"/>
    </row>
    <row r="179" spans="1:3" ht="12.75">
      <c r="A179" s="123"/>
      <c r="B179" s="123"/>
      <c r="C179" s="123"/>
    </row>
    <row r="180" spans="1:3" ht="12.75">
      <c r="A180" s="123"/>
      <c r="B180" s="123"/>
      <c r="C180" s="123"/>
    </row>
    <row r="181" spans="1:3" ht="12.75">
      <c r="A181" s="123"/>
      <c r="B181" s="123"/>
      <c r="C181" s="123"/>
    </row>
    <row r="182" spans="1:3" ht="12.75">
      <c r="A182" s="123"/>
      <c r="B182" s="123"/>
      <c r="C182" s="123"/>
    </row>
    <row r="183" spans="1:3" ht="12.75">
      <c r="A183" s="123"/>
      <c r="B183" s="123"/>
      <c r="C183" s="123"/>
    </row>
    <row r="184" spans="1:3" ht="12.75">
      <c r="A184" s="123"/>
      <c r="B184" s="123"/>
      <c r="C184" s="123"/>
    </row>
    <row r="185" spans="1:3" ht="12.75">
      <c r="A185" s="123"/>
      <c r="B185" s="123"/>
      <c r="C185" s="123"/>
    </row>
    <row r="186" spans="1:3" ht="12.75">
      <c r="A186" s="123"/>
      <c r="B186" s="123"/>
      <c r="C186" s="123"/>
    </row>
    <row r="187" spans="1:3" ht="12.75">
      <c r="A187" s="123"/>
      <c r="B187" s="123"/>
      <c r="C187" s="123"/>
    </row>
    <row r="188" spans="1:3" ht="12.75">
      <c r="A188" s="123"/>
      <c r="B188" s="123"/>
      <c r="C188" s="123"/>
    </row>
    <row r="189" spans="1:3" ht="12.75">
      <c r="A189" s="123"/>
      <c r="B189" s="123"/>
      <c r="C189" s="123"/>
    </row>
    <row r="190" spans="1:3" ht="12.75">
      <c r="A190" s="123"/>
      <c r="B190" s="123"/>
      <c r="C190" s="123"/>
    </row>
    <row r="191" spans="1:3" ht="12.75">
      <c r="A191" s="123"/>
      <c r="B191" s="123"/>
      <c r="C191" s="123"/>
    </row>
    <row r="192" spans="1:3" ht="12.75">
      <c r="A192" s="123"/>
      <c r="B192" s="123"/>
      <c r="C192" s="123"/>
    </row>
    <row r="193" spans="1:3" ht="12.75">
      <c r="A193" s="123"/>
      <c r="B193" s="123"/>
      <c r="C193" s="123"/>
    </row>
    <row r="194" spans="1:3" ht="12.75">
      <c r="A194" s="123"/>
      <c r="B194" s="123"/>
      <c r="C194" s="123"/>
    </row>
    <row r="195" spans="1:3" ht="12.75">
      <c r="A195" s="123"/>
      <c r="B195" s="123"/>
      <c r="C195" s="123"/>
    </row>
    <row r="196" spans="1:3" ht="12.75">
      <c r="A196" s="123"/>
      <c r="B196" s="123"/>
      <c r="C196" s="123"/>
    </row>
    <row r="197" spans="1:3" ht="12.75">
      <c r="A197" s="123"/>
      <c r="B197" s="123"/>
      <c r="C197" s="123"/>
    </row>
    <row r="198" spans="1:3" ht="12.75">
      <c r="A198" s="123"/>
      <c r="B198" s="123"/>
      <c r="C198" s="123"/>
    </row>
    <row r="199" spans="1:3" ht="12.75">
      <c r="A199" s="123"/>
      <c r="B199" s="123"/>
      <c r="C199" s="123"/>
    </row>
    <row r="200" spans="1:3" ht="12.75">
      <c r="A200" s="123"/>
      <c r="B200" s="123"/>
      <c r="C200" s="123"/>
    </row>
    <row r="201" spans="1:3" ht="12.75">
      <c r="A201" s="123"/>
      <c r="B201" s="123"/>
      <c r="C201" s="123"/>
    </row>
    <row r="202" spans="1:3" ht="12.75">
      <c r="A202" s="123"/>
      <c r="B202" s="123"/>
      <c r="C202" s="123"/>
    </row>
    <row r="203" spans="1:3" ht="12.75">
      <c r="A203" s="123"/>
      <c r="B203" s="123"/>
      <c r="C203" s="123"/>
    </row>
    <row r="204" spans="1:3" ht="12.75">
      <c r="A204" s="123"/>
      <c r="B204" s="123"/>
      <c r="C204" s="123"/>
    </row>
    <row r="205" spans="1:3" ht="12.75">
      <c r="A205" s="123"/>
      <c r="B205" s="123"/>
      <c r="C205" s="123"/>
    </row>
    <row r="206" spans="1:3" ht="12.75">
      <c r="A206" s="123"/>
      <c r="B206" s="123"/>
      <c r="C206" s="123"/>
    </row>
    <row r="207" spans="1:3" ht="12.75">
      <c r="A207" s="123"/>
      <c r="B207" s="123"/>
      <c r="C207" s="123"/>
    </row>
    <row r="208" spans="1:3" ht="12.75">
      <c r="A208" s="123"/>
      <c r="B208" s="123"/>
      <c r="C208" s="123"/>
    </row>
    <row r="209" spans="1:3" ht="12.75">
      <c r="A209" s="123"/>
      <c r="B209" s="123"/>
      <c r="C209" s="123"/>
    </row>
    <row r="210" spans="1:3" ht="12.75">
      <c r="A210" s="123"/>
      <c r="B210" s="123"/>
      <c r="C210" s="123"/>
    </row>
    <row r="211" spans="1:3" ht="12.75">
      <c r="A211" s="123"/>
      <c r="B211" s="123"/>
      <c r="C211" s="123"/>
    </row>
    <row r="212" spans="1:3" ht="12.75">
      <c r="A212" s="123"/>
      <c r="B212" s="123"/>
      <c r="C212" s="123"/>
    </row>
    <row r="213" spans="1:3" ht="12.75">
      <c r="A213" s="123"/>
      <c r="B213" s="123"/>
      <c r="C213" s="123"/>
    </row>
    <row r="214" spans="1:3" ht="12.75">
      <c r="A214" s="123"/>
      <c r="B214" s="123"/>
      <c r="C214" s="123"/>
    </row>
    <row r="215" spans="1:3" ht="12.75">
      <c r="A215" s="123"/>
      <c r="B215" s="123"/>
      <c r="C215" s="123"/>
    </row>
    <row r="216" spans="1:3" ht="12.75">
      <c r="A216" s="123"/>
      <c r="B216" s="123"/>
      <c r="C216" s="123"/>
    </row>
    <row r="217" spans="1:3" ht="12.75">
      <c r="A217" s="123"/>
      <c r="B217" s="123"/>
      <c r="C217" s="123"/>
    </row>
    <row r="218" spans="1:3" ht="12.75">
      <c r="A218" s="123"/>
      <c r="B218" s="123"/>
      <c r="C218" s="123"/>
    </row>
    <row r="219" spans="1:3" ht="12.75">
      <c r="A219" s="123"/>
      <c r="B219" s="123"/>
      <c r="C219" s="123"/>
    </row>
    <row r="220" spans="1:3" ht="12.75">
      <c r="A220" s="123"/>
      <c r="B220" s="123"/>
      <c r="C220" s="123"/>
    </row>
    <row r="221" spans="1:3" ht="12.75">
      <c r="A221" s="123"/>
      <c r="B221" s="123"/>
      <c r="C221" s="123"/>
    </row>
    <row r="222" spans="1:3" ht="12.75">
      <c r="A222" s="123"/>
      <c r="B222" s="123"/>
      <c r="C222" s="123"/>
    </row>
    <row r="223" spans="1:3" ht="12.75">
      <c r="A223" s="123"/>
      <c r="B223" s="123"/>
      <c r="C223" s="123"/>
    </row>
    <row r="224" spans="1:3" ht="12.75">
      <c r="A224" s="123"/>
      <c r="B224" s="123"/>
      <c r="C224" s="123"/>
    </row>
    <row r="225" spans="1:3" ht="12.75">
      <c r="A225" s="123"/>
      <c r="B225" s="123"/>
      <c r="C225" s="123"/>
    </row>
    <row r="226" spans="1:3" ht="12.75">
      <c r="A226" s="123"/>
      <c r="B226" s="123"/>
      <c r="C226" s="123"/>
    </row>
    <row r="227" spans="1:3" ht="12.75">
      <c r="A227" s="123"/>
      <c r="B227" s="123"/>
      <c r="C227" s="123"/>
    </row>
    <row r="228" spans="1:3" ht="12.75">
      <c r="A228" s="123"/>
      <c r="B228" s="123"/>
      <c r="C228" s="123"/>
    </row>
    <row r="229" spans="1:3" ht="12.75">
      <c r="A229" s="123"/>
      <c r="B229" s="123"/>
      <c r="C229" s="123"/>
    </row>
    <row r="230" spans="1:3" ht="12.75">
      <c r="A230" s="123"/>
      <c r="B230" s="123"/>
      <c r="C230" s="123"/>
    </row>
    <row r="231" spans="1:3" ht="12.75">
      <c r="A231" s="123"/>
      <c r="B231" s="123"/>
      <c r="C231" s="123"/>
    </row>
    <row r="232" spans="1:3" ht="12.75">
      <c r="A232" s="123"/>
      <c r="B232" s="123"/>
      <c r="C232" s="123"/>
    </row>
    <row r="233" spans="1:3" ht="12.75">
      <c r="A233" s="123"/>
      <c r="B233" s="123"/>
      <c r="C233" s="123"/>
    </row>
    <row r="234" spans="1:3" ht="12.75">
      <c r="A234" s="123"/>
      <c r="B234" s="123"/>
      <c r="C234" s="123"/>
    </row>
    <row r="235" spans="1:3" ht="12.75">
      <c r="A235" s="123"/>
      <c r="B235" s="123"/>
      <c r="C235" s="123"/>
    </row>
    <row r="236" spans="1:3" ht="12.75">
      <c r="A236" s="123"/>
      <c r="B236" s="123"/>
      <c r="C236" s="123"/>
    </row>
    <row r="237" spans="1:3" ht="12.75">
      <c r="A237" s="123"/>
      <c r="B237" s="123"/>
      <c r="C237" s="123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2" sqref="A2"/>
    </sheetView>
  </sheetViews>
  <sheetFormatPr defaultColWidth="11.421875" defaultRowHeight="12.75"/>
  <cols>
    <col min="1" max="1" width="6.57421875" style="0" customWidth="1"/>
    <col min="8" max="8" width="12.00390625" style="0" customWidth="1"/>
  </cols>
  <sheetData>
    <row r="1" spans="1:8" ht="23.25">
      <c r="A1" s="8" t="s">
        <v>135</v>
      </c>
      <c r="B1" s="9"/>
      <c r="C1" s="9"/>
      <c r="D1" s="9"/>
      <c r="E1" s="9"/>
      <c r="F1" s="9"/>
      <c r="G1" s="9"/>
      <c r="H1" s="9"/>
    </row>
    <row r="2" ht="12.75">
      <c r="H2" s="10" t="s">
        <v>0</v>
      </c>
    </row>
    <row r="4" ht="18">
      <c r="A4" s="69" t="s">
        <v>41</v>
      </c>
    </row>
    <row r="6" spans="1:2" ht="12.75">
      <c r="A6" s="70" t="s">
        <v>42</v>
      </c>
      <c r="B6" s="1" t="s">
        <v>43</v>
      </c>
    </row>
    <row r="7" spans="1:2" ht="12.75">
      <c r="A7" s="70" t="s">
        <v>44</v>
      </c>
      <c r="B7" s="1" t="s">
        <v>45</v>
      </c>
    </row>
    <row r="8" spans="1:2" ht="12.75">
      <c r="A8" s="70" t="s">
        <v>46</v>
      </c>
      <c r="B8" s="1" t="s">
        <v>47</v>
      </c>
    </row>
    <row r="9" spans="1:2" ht="12.75">
      <c r="A9" s="70" t="s">
        <v>2</v>
      </c>
      <c r="B9" s="1" t="s">
        <v>48</v>
      </c>
    </row>
    <row r="10" spans="1:2" ht="12.75">
      <c r="A10" s="70" t="s">
        <v>3</v>
      </c>
      <c r="B10" s="1" t="s">
        <v>49</v>
      </c>
    </row>
    <row r="11" spans="1:2" ht="12.75">
      <c r="A11" s="70" t="s">
        <v>50</v>
      </c>
      <c r="B11" s="1" t="s">
        <v>51</v>
      </c>
    </row>
    <row r="12" spans="1:2" ht="14.25">
      <c r="A12" s="70" t="s">
        <v>52</v>
      </c>
      <c r="B12" s="1" t="s">
        <v>53</v>
      </c>
    </row>
    <row r="13" spans="1:2" ht="14.25">
      <c r="A13" s="70" t="s">
        <v>54</v>
      </c>
      <c r="B13" s="1" t="s">
        <v>55</v>
      </c>
    </row>
    <row r="14" spans="1:2" ht="14.25">
      <c r="A14" s="70" t="s">
        <v>56</v>
      </c>
      <c r="B14" s="1" t="s">
        <v>57</v>
      </c>
    </row>
    <row r="15" spans="1:2" ht="14.25">
      <c r="A15" s="70" t="s">
        <v>58</v>
      </c>
      <c r="B15" s="1" t="s">
        <v>59</v>
      </c>
    </row>
    <row r="16" spans="1:2" ht="14.25">
      <c r="A16" s="70" t="s">
        <v>60</v>
      </c>
      <c r="B16" s="1" t="s">
        <v>61</v>
      </c>
    </row>
    <row r="17" spans="1:2" ht="12.75">
      <c r="A17" s="70" t="s">
        <v>62</v>
      </c>
      <c r="B17" s="1" t="s">
        <v>63</v>
      </c>
    </row>
    <row r="18" spans="1:2" ht="12.75">
      <c r="A18" s="70" t="s">
        <v>64</v>
      </c>
      <c r="B18" s="1" t="s">
        <v>65</v>
      </c>
    </row>
    <row r="19" spans="1:2" ht="12.75">
      <c r="A19" s="71" t="s">
        <v>66</v>
      </c>
      <c r="B19" s="1" t="s">
        <v>67</v>
      </c>
    </row>
    <row r="20" spans="1:2" ht="14.25">
      <c r="A20" s="70" t="s">
        <v>68</v>
      </c>
      <c r="B20" s="1" t="s">
        <v>69</v>
      </c>
    </row>
    <row r="21" spans="1:2" ht="12.75">
      <c r="A21" s="70" t="s">
        <v>70</v>
      </c>
      <c r="B21" s="1" t="s">
        <v>11</v>
      </c>
    </row>
    <row r="22" spans="1:2" ht="14.25">
      <c r="A22" s="70" t="s">
        <v>71</v>
      </c>
      <c r="B22" s="1" t="s">
        <v>72</v>
      </c>
    </row>
    <row r="23" spans="1:2" ht="14.25">
      <c r="A23" s="70" t="s">
        <v>73</v>
      </c>
      <c r="B23" s="1" t="s">
        <v>74</v>
      </c>
    </row>
    <row r="24" spans="1:2" ht="14.25">
      <c r="A24" s="70" t="s">
        <v>75</v>
      </c>
      <c r="B24" s="1" t="s">
        <v>76</v>
      </c>
    </row>
    <row r="25" spans="1:2" ht="14.25">
      <c r="A25" s="70" t="s">
        <v>77</v>
      </c>
      <c r="B25" s="1" t="s">
        <v>78</v>
      </c>
    </row>
    <row r="26" spans="1:2" ht="14.25">
      <c r="A26" s="70" t="s">
        <v>79</v>
      </c>
      <c r="B26" s="1" t="s">
        <v>80</v>
      </c>
    </row>
    <row r="28" spans="1:2" ht="12.75">
      <c r="A28" s="15" t="s">
        <v>81</v>
      </c>
      <c r="B28" s="15"/>
    </row>
    <row r="29" ht="12.75">
      <c r="A29" s="15" t="s">
        <v>82</v>
      </c>
    </row>
    <row r="30" ht="12.75">
      <c r="A30" s="15" t="s">
        <v>83</v>
      </c>
    </row>
    <row r="31" ht="12.75">
      <c r="A31" s="15" t="s">
        <v>84</v>
      </c>
    </row>
    <row r="32" ht="12.75">
      <c r="A32" s="15" t="s">
        <v>85</v>
      </c>
    </row>
    <row r="33" ht="12.75">
      <c r="A33" s="15" t="s">
        <v>86</v>
      </c>
    </row>
    <row r="35" ht="12.75">
      <c r="A35" t="s">
        <v>87</v>
      </c>
    </row>
    <row r="36" ht="12.75">
      <c r="A36" t="s">
        <v>88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Geilfuß</dc:creator>
  <cp:keywords/>
  <dc:description/>
  <cp:lastModifiedBy>Conrad</cp:lastModifiedBy>
  <cp:lastPrinted>2004-04-25T20:43:05Z</cp:lastPrinted>
  <dcterms:created xsi:type="dcterms:W3CDTF">2003-01-07T20:34:56Z</dcterms:created>
  <dcterms:modified xsi:type="dcterms:W3CDTF">2004-09-27T07:47:00Z</dcterms:modified>
  <cp:category/>
  <cp:version/>
  <cp:contentType/>
  <cp:contentStatus/>
</cp:coreProperties>
</file>